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drawings/drawing2.xml" ContentType="application/vnd.openxmlformats-officedocument.drawing+xml"/>
  <Override PartName="/xl/tables/table2.xml" ContentType="application/vnd.openxmlformats-officedocument.spreadsheetml.table+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28"/>
  <workbookPr codeName="ThisWorkbook" defaultThemeVersion="166925"/>
  <mc:AlternateContent xmlns:mc="http://schemas.openxmlformats.org/markup-compatibility/2006">
    <mc:Choice Requires="x15">
      <x15ac:absPath xmlns:x15ac="http://schemas.microsoft.com/office/spreadsheetml/2010/11/ac" url="/Users/christian/Downloads/"/>
    </mc:Choice>
  </mc:AlternateContent>
  <xr:revisionPtr revIDLastSave="0" documentId="13_ncr:1_{C532FA74-E8E0-7F4F-B2B7-7EDB641F1396}" xr6:coauthVersionLast="47" xr6:coauthVersionMax="47" xr10:uidLastSave="{00000000-0000-0000-0000-000000000000}"/>
  <bookViews>
    <workbookView xWindow="0" yWindow="760" windowWidth="34560" windowHeight="20680" activeTab="2" xr2:uid="{AE088501-3D43-41F2-88E1-95B018B41DE5}"/>
  </bookViews>
  <sheets>
    <sheet name="DUPLICATE THIS" sheetId="4" r:id="rId1"/>
    <sheet name="EXAMPLE" sheetId="3" r:id="rId2"/>
    <sheet name="ABOUT" sheetId="5" r:id="rId3"/>
    <sheet name="LICENSE" sheetId="6" r:id="rId4"/>
  </sheets>
  <externalReferences>
    <externalReference r:id="rId5"/>
  </externalReferences>
  <definedNames>
    <definedName name="r_big">'[1]5 - Occlusion Output'!$R$4</definedName>
    <definedName name="r_small">'[1]5 - Occlusion Output'!$R$3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L3" i="3" l="1"/>
  <c r="L4" i="3"/>
  <c r="L5" i="3"/>
  <c r="L6" i="3"/>
  <c r="L7" i="3"/>
  <c r="K7" i="3" s="1"/>
  <c r="M7" i="3" s="1"/>
  <c r="L8" i="3"/>
  <c r="L9" i="3"/>
  <c r="J3" i="3"/>
  <c r="J4" i="3"/>
  <c r="J5" i="3"/>
  <c r="J6" i="3"/>
  <c r="J7" i="3"/>
  <c r="J8" i="3"/>
  <c r="J9" i="3"/>
  <c r="L3" i="4"/>
  <c r="L4" i="4"/>
  <c r="L5" i="4"/>
  <c r="L6" i="4"/>
  <c r="L7" i="4"/>
  <c r="J3" i="4"/>
  <c r="J4" i="4"/>
  <c r="J5" i="4"/>
  <c r="J6" i="4"/>
  <c r="J7" i="4"/>
  <c r="K9" i="3"/>
  <c r="M9" i="3" s="1"/>
  <c r="N5" i="3"/>
  <c r="N3" i="3" l="1"/>
  <c r="O3" i="3" s="1"/>
  <c r="N4" i="3"/>
  <c r="O4" i="3" s="1"/>
  <c r="N6" i="3"/>
  <c r="N7" i="3"/>
  <c r="K8" i="3"/>
  <c r="M8" i="3" s="1"/>
  <c r="K3" i="4"/>
  <c r="M3" i="4" s="1"/>
  <c r="N3" i="4"/>
  <c r="O3" i="4" s="1"/>
  <c r="N5" i="4"/>
  <c r="O5" i="4" s="1"/>
  <c r="K4" i="4"/>
  <c r="M4" i="4" s="1"/>
  <c r="N4" i="4"/>
  <c r="N6" i="4"/>
  <c r="O6" i="4" s="1"/>
  <c r="N7" i="4"/>
  <c r="O7" i="4" s="1"/>
  <c r="K5" i="4"/>
  <c r="M5" i="4" s="1"/>
  <c r="K7" i="4"/>
  <c r="M7" i="4" s="1"/>
  <c r="K6" i="4"/>
  <c r="M6" i="4" s="1"/>
  <c r="O5" i="3"/>
  <c r="O7" i="3"/>
  <c r="O6" i="3"/>
  <c r="K3" i="3"/>
  <c r="M3" i="3" s="1"/>
  <c r="K6" i="3"/>
  <c r="M6" i="3" s="1"/>
  <c r="N8" i="3"/>
  <c r="K4" i="3"/>
  <c r="M4" i="3" s="1"/>
  <c r="K5" i="3"/>
  <c r="M5" i="3" s="1"/>
  <c r="N9" i="3"/>
  <c r="N8" i="4" l="1"/>
  <c r="P4" i="4" s="1"/>
  <c r="N10" i="3"/>
  <c r="P5" i="3" s="1"/>
  <c r="M8" i="4"/>
  <c r="J12" i="4" s="1"/>
  <c r="O4" i="4"/>
  <c r="O8" i="4"/>
  <c r="O8" i="3"/>
  <c r="O10" i="3" s="1"/>
  <c r="M10" i="3"/>
  <c r="O9" i="3"/>
  <c r="P6" i="4" l="1"/>
  <c r="P7" i="4"/>
  <c r="P5" i="4"/>
  <c r="P8" i="4" s="1"/>
  <c r="P3" i="4"/>
  <c r="P3" i="3"/>
  <c r="P10" i="3" s="1"/>
  <c r="P6" i="3"/>
  <c r="P8" i="3"/>
  <c r="P7" i="3"/>
  <c r="P9" i="3"/>
  <c r="P4" i="3"/>
  <c r="L14" i="4"/>
  <c r="K12" i="4"/>
  <c r="L12" i="4"/>
  <c r="J13" i="4"/>
  <c r="J14" i="4"/>
  <c r="L13" i="4"/>
  <c r="L16" i="3"/>
  <c r="J16" i="3"/>
  <c r="L15" i="3"/>
  <c r="J15" i="3"/>
  <c r="L14" i="3"/>
  <c r="K14" i="3"/>
  <c r="J14"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Christian Petty</author>
  </authors>
  <commentList>
    <comment ref="E2" authorId="0" shapeId="0" xr:uid="{D0153F0B-687F-41E2-91BD-02F0B9222D8F}">
      <text>
        <r>
          <rPr>
            <b/>
            <sz val="9"/>
            <color indexed="81"/>
            <rFont val="Tahoma"/>
            <family val="2"/>
          </rPr>
          <t xml:space="preserve">Christian Petty:
</t>
        </r>
        <r>
          <rPr>
            <sz val="9"/>
            <color indexed="81"/>
            <rFont val="Tahoma"/>
            <family val="2"/>
          </rPr>
          <t>Symmetric: Nominal ± T1
Deviation: Nominal + T1, + T2
Limits: T1, T2
Band: Nominal ± T1 / 2
LMC Shift: i.e. boss/pin/fastener and hole. Use T1 and T2 for diameters or lengths at LMC. The order does not matter. The absolute value is used.</t>
        </r>
      </text>
    </comment>
    <comment ref="F2" authorId="0" shapeId="0" xr:uid="{8B8E6D0C-E070-47B0-85A9-1312D0DA87D6}">
      <text>
        <r>
          <rPr>
            <b/>
            <sz val="9"/>
            <color indexed="81"/>
            <rFont val="Tahoma"/>
            <family val="2"/>
          </rPr>
          <t>Christian Petty:</t>
        </r>
        <r>
          <rPr>
            <sz val="9"/>
            <color indexed="81"/>
            <rFont val="Tahoma"/>
            <family val="2"/>
          </rPr>
          <t xml:space="preserve">
Contribution factor:
a = 1 (positive dimension)
a = -1 (negative dimension)
a = 0.5 (positive hole radius)
a = -0.5 (negative hole radius)</t>
        </r>
      </text>
    </comment>
    <comment ref="I13" authorId="0" shapeId="0" xr:uid="{9573CEBB-EDAA-4F97-B5B5-6FDF764F5DE9}">
      <text>
        <r>
          <rPr>
            <b/>
            <sz val="9"/>
            <color indexed="81"/>
            <rFont val="Tahoma"/>
            <family val="2"/>
          </rPr>
          <t>Christian Petty:</t>
        </r>
        <r>
          <rPr>
            <sz val="9"/>
            <color indexed="81"/>
            <rFont val="Tahoma"/>
            <family val="2"/>
          </rPr>
          <t xml:space="preserve">
±3σ</t>
        </r>
      </text>
    </comment>
    <comment ref="I14" authorId="0" shapeId="0" xr:uid="{34027F85-95C0-4CC3-B329-CB6B57396234}">
      <text>
        <r>
          <rPr>
            <b/>
            <sz val="9"/>
            <color indexed="81"/>
            <rFont val="Tahoma"/>
            <family val="2"/>
          </rPr>
          <t>Christian Petty:</t>
        </r>
        <r>
          <rPr>
            <sz val="9"/>
            <color indexed="81"/>
            <rFont val="Tahoma"/>
            <family val="2"/>
          </rPr>
          <t xml:space="preserve">
Bender 1968</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Christian Petty</author>
  </authors>
  <commentList>
    <comment ref="E2" authorId="0" shapeId="0" xr:uid="{17067696-6B23-4315-9CB7-15FC3E62D463}">
      <text>
        <r>
          <rPr>
            <b/>
            <sz val="9"/>
            <color indexed="81"/>
            <rFont val="Tahoma"/>
            <family val="2"/>
          </rPr>
          <t xml:space="preserve">Christian Petty:
</t>
        </r>
        <r>
          <rPr>
            <sz val="9"/>
            <color indexed="81"/>
            <rFont val="Tahoma"/>
            <family val="2"/>
          </rPr>
          <t>Symmetric: Nominal ± T1
Deviation: Nominal + T1, + T2
Limits: T1, T2
Band: Nominal ± T1 / 2
LMC Shift: i.e. boss/pin/fastener and hole. Use T1 and T2 for diameters or lengths at LMC. The order does not matter. The absolute value is used.</t>
        </r>
      </text>
    </comment>
    <comment ref="F2" authorId="0" shapeId="0" xr:uid="{1AF5E8E2-CB8F-4126-933A-024A34DED567}">
      <text>
        <r>
          <rPr>
            <b/>
            <sz val="9"/>
            <color indexed="81"/>
            <rFont val="Tahoma"/>
            <family val="2"/>
          </rPr>
          <t>Christian Petty:</t>
        </r>
        <r>
          <rPr>
            <sz val="9"/>
            <color indexed="81"/>
            <rFont val="Tahoma"/>
            <family val="2"/>
          </rPr>
          <t xml:space="preserve">
Contribution factor:
a = 1 (positive dimension)
a = -1 (negative dimension)
a = 0.5 (positive hole radius)
a = -0.5 (negative hole radius)</t>
        </r>
      </text>
    </comment>
    <comment ref="I15" authorId="0" shapeId="0" xr:uid="{2A42F8BB-AD58-4698-B415-B8FF55D19BE4}">
      <text>
        <r>
          <rPr>
            <b/>
            <sz val="9"/>
            <color indexed="81"/>
            <rFont val="Tahoma"/>
            <family val="2"/>
          </rPr>
          <t>Christian Petty:</t>
        </r>
        <r>
          <rPr>
            <sz val="9"/>
            <color indexed="81"/>
            <rFont val="Tahoma"/>
            <family val="2"/>
          </rPr>
          <t xml:space="preserve">
±3σ</t>
        </r>
      </text>
    </comment>
    <comment ref="I16" authorId="0" shapeId="0" xr:uid="{BA51BB38-B7A3-404B-9FA3-07D909CA87E7}">
      <text>
        <r>
          <rPr>
            <b/>
            <sz val="9"/>
            <color indexed="81"/>
            <rFont val="Tahoma"/>
            <family val="2"/>
          </rPr>
          <t>Christian Petty:</t>
        </r>
        <r>
          <rPr>
            <sz val="9"/>
            <color indexed="81"/>
            <rFont val="Tahoma"/>
            <family val="2"/>
          </rPr>
          <t xml:space="preserve">
Bender 1968</t>
        </r>
      </text>
    </comment>
  </commentList>
</comments>
</file>

<file path=xl/sharedStrings.xml><?xml version="1.0" encoding="utf-8"?>
<sst xmlns="http://schemas.openxmlformats.org/spreadsheetml/2006/main" count="73" uniqueCount="43">
  <si>
    <t>ID</t>
  </si>
  <si>
    <t>Description</t>
  </si>
  <si>
    <t>P/N and Revision</t>
  </si>
  <si>
    <t>Type</t>
  </si>
  <si>
    <t>a</t>
  </si>
  <si>
    <t>Nom</t>
  </si>
  <si>
    <t>T1</t>
  </si>
  <si>
    <t>T2</t>
  </si>
  <si>
    <t>Lower</t>
  </si>
  <si>
    <t>Center</t>
  </si>
  <si>
    <t>Upper</t>
  </si>
  <si>
    <t>Shift</t>
  </si>
  <si>
    <t>Tol</t>
  </si>
  <si>
    <t>Tol^2</t>
  </si>
  <si>
    <t>%</t>
  </si>
  <si>
    <t>Notes/Source</t>
  </si>
  <si>
    <t>Worst Case</t>
  </si>
  <si>
    <t>RSS</t>
  </si>
  <si>
    <t>1.5 * RSS</t>
  </si>
  <si>
    <t>Pedestal to datum A</t>
  </si>
  <si>
    <t>Part 1</t>
  </si>
  <si>
    <t>Deviation</t>
  </si>
  <si>
    <t>Datum A to boss</t>
  </si>
  <si>
    <t>Band</t>
  </si>
  <si>
    <t>Ø.005 position frame</t>
  </si>
  <si>
    <t>Boss in hole</t>
  </si>
  <si>
    <t>Part 1 and Part 2</t>
  </si>
  <si>
    <t>Diameters at LMC</t>
  </si>
  <si>
    <t>Distance from hole to edge</t>
  </si>
  <si>
    <t>Part 2</t>
  </si>
  <si>
    <t>Symmetric</t>
  </si>
  <si>
    <t>Thickness of lug</t>
  </si>
  <si>
    <t>Thickness of washer</t>
  </si>
  <si>
    <t>Part 3</t>
  </si>
  <si>
    <t>Limits</t>
  </si>
  <si>
    <t>Length of fastener</t>
  </si>
  <si>
    <t>Part 4</t>
  </si>
  <si>
    <t>Click for Example CAD</t>
  </si>
  <si>
    <t>https://www.rad.cm</t>
  </si>
  <si>
    <t>Template developed by Christian Petty (Radian R&amp;D Ltd.)</t>
  </si>
  <si>
    <t>Licensed under CC0 (public domain). See LICENSE worksheet for more detail.</t>
  </si>
  <si>
    <t>Documentation</t>
  </si>
  <si>
    <t>100024r3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</si>
</sst>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0"/>
    <numFmt numFmtId="165" formatCode="0.0000"/>
    <numFmt numFmtId="166" formatCode="0.00000"/>
    <numFmt numFmtId="167" formatCode="0.0%"/>
  </numFmts>
  <fonts count="14" x14ac:knownFonts="1">
    <font>
      <sz val="11"/>
      <color theme="1"/>
      <name val="Calibri"/>
      <family val="2"/>
      <scheme val="minor"/>
    </font>
    <font>
      <sz val="11"/>
      <color theme="1"/>
      <name val="Calibri"/>
      <family val="2"/>
      <scheme val="minor"/>
    </font>
    <font>
      <u/>
      <sz val="11"/>
      <color theme="10"/>
      <name val="Calibri"/>
      <family val="2"/>
      <scheme val="minor"/>
    </font>
    <font>
      <sz val="9"/>
      <color indexed="81"/>
      <name val="Tahoma"/>
      <family val="2"/>
    </font>
    <font>
      <b/>
      <sz val="9"/>
      <color indexed="81"/>
      <name val="Tahoma"/>
      <family val="2"/>
    </font>
    <font>
      <sz val="11"/>
      <color theme="1"/>
      <name val="DIN Round Pro"/>
    </font>
    <font>
      <sz val="11"/>
      <color theme="0"/>
      <name val="DIN Round Pro"/>
    </font>
    <font>
      <b/>
      <sz val="11"/>
      <color theme="0"/>
      <name val="DIN Round Pro"/>
    </font>
    <font>
      <sz val="11"/>
      <name val="DIN Round Pro"/>
    </font>
    <font>
      <u/>
      <sz val="11"/>
      <color theme="10"/>
      <name val="DIN Round Pro"/>
    </font>
    <font>
      <b/>
      <sz val="11"/>
      <color theme="1"/>
      <name val="DIN Round Pro"/>
    </font>
    <font>
      <b/>
      <sz val="12"/>
      <color theme="1"/>
      <name val="DIN Round Pro"/>
    </font>
    <font>
      <sz val="12"/>
      <color theme="1"/>
      <name val="DIN Round Pro"/>
    </font>
    <font>
      <u/>
      <sz val="12"/>
      <color theme="10"/>
      <name val="DIN Round Pro"/>
    </font>
  </fonts>
  <fills count="9">
    <fill>
      <patternFill patternType="none"/>
    </fill>
    <fill>
      <patternFill patternType="gray125"/>
    </fill>
    <fill>
      <patternFill patternType="solid">
        <fgColor theme="0" tint="-4.9989318521683403E-2"/>
        <bgColor indexed="64"/>
      </patternFill>
    </fill>
    <fill>
      <patternFill patternType="solid">
        <fgColor rgb="FF0F172A"/>
        <bgColor indexed="64"/>
      </patternFill>
    </fill>
    <fill>
      <patternFill patternType="solid">
        <fgColor rgb="FF22C55E"/>
        <bgColor indexed="64"/>
      </patternFill>
    </fill>
    <fill>
      <patternFill patternType="solid">
        <fgColor rgb="FF3B82F6"/>
        <bgColor indexed="64"/>
      </patternFill>
    </fill>
    <fill>
      <patternFill patternType="solid">
        <fgColor rgb="FFF7FEE7"/>
        <bgColor indexed="64"/>
      </patternFill>
    </fill>
    <fill>
      <patternFill patternType="solid">
        <fgColor rgb="FF8B5CF6"/>
        <bgColor indexed="64"/>
      </patternFill>
    </fill>
    <fill>
      <patternFill patternType="solid">
        <fgColor theme="5" tint="0.79998168889431442"/>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3">
    <xf numFmtId="0" fontId="0" fillId="0" borderId="0"/>
    <xf numFmtId="9" fontId="1" fillId="0" borderId="0" applyFont="0" applyFill="0" applyBorder="0" applyAlignment="0" applyProtection="0"/>
    <xf numFmtId="0" fontId="2" fillId="0" borderId="0" applyNumberFormat="0" applyFill="0" applyBorder="0" applyAlignment="0" applyProtection="0"/>
  </cellStyleXfs>
  <cellXfs count="32">
    <xf numFmtId="0" fontId="0" fillId="0" borderId="0" xfId="0"/>
    <xf numFmtId="0" fontId="5" fillId="0" borderId="0" xfId="0" applyFont="1"/>
    <xf numFmtId="0" fontId="5" fillId="0" borderId="0" xfId="0" applyFont="1" applyAlignment="1">
      <alignment horizontal="center"/>
    </xf>
    <xf numFmtId="0" fontId="6" fillId="3" borderId="0" xfId="0" applyFont="1" applyFill="1" applyAlignment="1">
      <alignment horizontal="center"/>
    </xf>
    <xf numFmtId="0" fontId="6" fillId="3" borderId="0" xfId="0" applyFont="1" applyFill="1"/>
    <xf numFmtId="0" fontId="6" fillId="7" borderId="0" xfId="0" applyFont="1" applyFill="1" applyAlignment="1">
      <alignment horizontal="center"/>
    </xf>
    <xf numFmtId="0" fontId="6" fillId="4" borderId="0" xfId="0" applyFont="1" applyFill="1" applyAlignment="1">
      <alignment horizontal="center"/>
    </xf>
    <xf numFmtId="0" fontId="7" fillId="5" borderId="0" xfId="0" applyFont="1" applyFill="1" applyAlignment="1">
      <alignment horizontal="center"/>
    </xf>
    <xf numFmtId="0" fontId="6" fillId="5" borderId="0" xfId="0" applyFont="1" applyFill="1" applyAlignment="1">
      <alignment horizontal="center"/>
    </xf>
    <xf numFmtId="0" fontId="8" fillId="6" borderId="0" xfId="0" applyFont="1" applyFill="1"/>
    <xf numFmtId="0" fontId="5" fillId="8" borderId="0" xfId="0" applyFont="1" applyFill="1"/>
    <xf numFmtId="0" fontId="5" fillId="8" borderId="0" xfId="0" applyFont="1" applyFill="1" applyAlignment="1">
      <alignment horizontal="center"/>
    </xf>
    <xf numFmtId="164" fontId="5" fillId="0" borderId="0" xfId="0" applyNumberFormat="1" applyFont="1" applyAlignment="1">
      <alignment horizontal="center"/>
    </xf>
    <xf numFmtId="165" fontId="5" fillId="0" borderId="0" xfId="0" applyNumberFormat="1" applyFont="1" applyAlignment="1">
      <alignment horizontal="center"/>
    </xf>
    <xf numFmtId="166" fontId="5" fillId="0" borderId="0" xfId="0" applyNumberFormat="1" applyFont="1" applyAlignment="1">
      <alignment horizontal="center"/>
    </xf>
    <xf numFmtId="10" fontId="5" fillId="0" borderId="0" xfId="1" applyNumberFormat="1" applyFont="1" applyFill="1" applyAlignment="1">
      <alignment horizontal="center"/>
    </xf>
    <xf numFmtId="164" fontId="5" fillId="0" borderId="0" xfId="0" applyNumberFormat="1" applyFont="1" applyAlignment="1">
      <alignment horizontal="left"/>
    </xf>
    <xf numFmtId="167" fontId="5" fillId="0" borderId="0" xfId="0" applyNumberFormat="1" applyFont="1" applyAlignment="1">
      <alignment horizontal="center"/>
    </xf>
    <xf numFmtId="0" fontId="9" fillId="0" borderId="0" xfId="2" applyFont="1"/>
    <xf numFmtId="0" fontId="10" fillId="2" borderId="1" xfId="0" applyFont="1" applyFill="1" applyBorder="1" applyAlignment="1">
      <alignment horizontal="center"/>
    </xf>
    <xf numFmtId="0" fontId="10" fillId="2" borderId="2" xfId="0" applyFont="1" applyFill="1" applyBorder="1"/>
    <xf numFmtId="164" fontId="5" fillId="0" borderId="1" xfId="0" applyNumberFormat="1" applyFont="1" applyBorder="1" applyAlignment="1">
      <alignment horizontal="center"/>
    </xf>
    <xf numFmtId="10" fontId="5" fillId="0" borderId="0" xfId="0" applyNumberFormat="1" applyFont="1"/>
    <xf numFmtId="0" fontId="10" fillId="0" borderId="0" xfId="0" applyFont="1" applyAlignment="1">
      <alignment horizontal="center"/>
    </xf>
    <xf numFmtId="3" fontId="5" fillId="0" borderId="0" xfId="0" applyNumberFormat="1" applyFont="1"/>
    <xf numFmtId="0" fontId="5" fillId="0" borderId="0" xfId="0" applyFont="1" applyAlignment="1">
      <alignment horizontal="right"/>
    </xf>
    <xf numFmtId="0" fontId="11" fillId="0" borderId="0" xfId="0" applyFont="1"/>
    <xf numFmtId="0" fontId="12" fillId="0" borderId="0" xfId="0" applyFont="1"/>
    <xf numFmtId="0" fontId="13" fillId="0" borderId="0" xfId="2" applyFont="1"/>
    <xf numFmtId="0" fontId="0" fillId="0" borderId="0" xfId="0" applyAlignment="1">
      <alignment vertical="top" wrapText="1"/>
    </xf>
    <xf numFmtId="0" fontId="2" fillId="0" borderId="0" xfId="2"/>
    <xf numFmtId="164" fontId="5" fillId="0" borderId="1" xfId="0" applyNumberFormat="1" applyFont="1" applyBorder="1" applyAlignment="1">
      <alignment horizontal="center" vertical="center"/>
    </xf>
  </cellXfs>
  <cellStyles count="3">
    <cellStyle name="Hyperlink" xfId="2" builtinId="8"/>
    <cellStyle name="Normal" xfId="0" builtinId="0"/>
    <cellStyle name="Percent" xfId="1" builtinId="5"/>
  </cellStyles>
  <dxfs count="84">
    <dxf>
      <font>
        <color rgb="FF9C0006"/>
      </font>
      <fill>
        <patternFill>
          <bgColor rgb="FFFFC7CE"/>
        </patternFill>
      </fill>
    </dxf>
    <dxf>
      <fill>
        <patternFill patternType="gray0625">
          <fgColor auto="1"/>
          <bgColor theme="0"/>
        </patternFill>
      </fill>
    </dxf>
    <dxf>
      <fill>
        <patternFill>
          <bgColor theme="5" tint="0.79998168889431442"/>
        </patternFill>
      </fill>
    </dxf>
    <dxf>
      <fill>
        <patternFill patternType="gray0625"/>
      </fill>
    </dxf>
    <dxf>
      <fill>
        <patternFill>
          <bgColor theme="5" tint="0.79998168889431442"/>
        </patternFill>
      </fill>
    </dxf>
    <dxf>
      <fill>
        <patternFill>
          <bgColor theme="5" tint="0.79998168889431442"/>
        </patternFill>
      </fill>
    </dxf>
    <dxf>
      <fill>
        <patternFill patternType="gray0625">
          <bgColor theme="0"/>
        </patternFill>
      </fill>
    </dxf>
    <dxf>
      <font>
        <color rgb="FF9C0006"/>
      </font>
      <fill>
        <patternFill>
          <bgColor rgb="FFFFC7CE"/>
        </patternFill>
      </fill>
    </dxf>
    <dxf>
      <fill>
        <patternFill patternType="gray0625">
          <fgColor auto="1"/>
          <bgColor theme="0"/>
        </patternFill>
      </fill>
    </dxf>
    <dxf>
      <fill>
        <patternFill>
          <bgColor theme="5" tint="0.79998168889431442"/>
        </patternFill>
      </fill>
    </dxf>
    <dxf>
      <fill>
        <patternFill patternType="gray0625"/>
      </fill>
    </dxf>
    <dxf>
      <fill>
        <patternFill>
          <bgColor theme="5" tint="0.79998168889431442"/>
        </patternFill>
      </fill>
    </dxf>
    <dxf>
      <fill>
        <patternFill>
          <bgColor theme="5" tint="0.79998168889431442"/>
        </patternFill>
      </fill>
    </dxf>
    <dxf>
      <fill>
        <patternFill patternType="gray0625">
          <bgColor theme="0"/>
        </patternFill>
      </fill>
    </dxf>
    <dxf>
      <font>
        <strike val="0"/>
        <outline val="0"/>
        <shadow val="0"/>
        <vertAlign val="baseline"/>
        <sz val="11"/>
        <name val="DIN Round Pro"/>
        <scheme val="none"/>
      </font>
    </dxf>
    <dxf>
      <font>
        <strike val="0"/>
        <outline val="0"/>
        <shadow val="0"/>
        <vertAlign val="baseline"/>
        <sz val="11"/>
        <name val="DIN Round Pro"/>
        <scheme val="none"/>
      </font>
      <numFmt numFmtId="164" formatCode="0.000"/>
      <fill>
        <patternFill patternType="none">
          <fgColor indexed="64"/>
          <bgColor auto="1"/>
        </patternFill>
      </fill>
      <alignment horizontal="left" vertical="bottom" textRotation="0" wrapText="0" indent="0" justifyLastLine="0" shrinkToFit="0" readingOrder="0"/>
    </dxf>
    <dxf>
      <font>
        <strike val="0"/>
        <outline val="0"/>
        <shadow val="0"/>
        <vertAlign val="baseline"/>
        <sz val="11"/>
        <name val="DIN Round Pro"/>
        <scheme val="none"/>
      </font>
      <numFmt numFmtId="167" formatCode="0.0%"/>
      <alignment horizontal="center" vertical="bottom" textRotation="0" wrapText="0" indent="0" justifyLastLine="0" shrinkToFit="0" readingOrder="0"/>
    </dxf>
    <dxf>
      <font>
        <strike val="0"/>
        <outline val="0"/>
        <shadow val="0"/>
        <vertAlign val="baseline"/>
        <sz val="11"/>
        <name val="DIN Round Pro"/>
        <scheme val="none"/>
      </font>
      <numFmt numFmtId="14" formatCode="0.00%"/>
      <fill>
        <patternFill patternType="none">
          <fgColor indexed="64"/>
          <bgColor auto="1"/>
        </patternFill>
      </fill>
      <alignment horizontal="center" vertical="bottom" textRotation="0" wrapText="0" indent="0" justifyLastLine="0" shrinkToFit="0" readingOrder="0"/>
    </dxf>
    <dxf>
      <font>
        <strike val="0"/>
        <outline val="0"/>
        <shadow val="0"/>
        <vertAlign val="baseline"/>
        <sz val="11"/>
        <name val="DIN Round Pro"/>
        <scheme val="none"/>
      </font>
      <numFmt numFmtId="166" formatCode="0.00000"/>
      <alignment horizontal="center" vertical="bottom" textRotation="0" wrapText="0" indent="0" justifyLastLine="0" shrinkToFit="0" readingOrder="0"/>
    </dxf>
    <dxf>
      <font>
        <strike val="0"/>
        <outline val="0"/>
        <shadow val="0"/>
        <vertAlign val="baseline"/>
        <sz val="11"/>
        <name val="DIN Round Pro"/>
        <scheme val="none"/>
      </font>
      <numFmt numFmtId="166" formatCode="0.00000"/>
      <fill>
        <patternFill patternType="none">
          <fgColor indexed="64"/>
          <bgColor auto="1"/>
        </patternFill>
      </fill>
      <alignment horizontal="center" vertical="bottom" textRotation="0" wrapText="0" indent="0" justifyLastLine="0" shrinkToFit="0" readingOrder="0"/>
    </dxf>
    <dxf>
      <font>
        <strike val="0"/>
        <outline val="0"/>
        <shadow val="0"/>
        <vertAlign val="baseline"/>
        <sz val="11"/>
        <name val="DIN Round Pro"/>
        <scheme val="none"/>
      </font>
      <numFmt numFmtId="165" formatCode="0.0000"/>
      <alignment horizontal="center" vertical="bottom" textRotation="0" wrapText="0" indent="0" justifyLastLine="0" shrinkToFit="0" readingOrder="0"/>
    </dxf>
    <dxf>
      <font>
        <strike val="0"/>
        <outline val="0"/>
        <shadow val="0"/>
        <vertAlign val="baseline"/>
        <sz val="11"/>
        <name val="DIN Round Pro"/>
        <scheme val="none"/>
      </font>
      <numFmt numFmtId="165" formatCode="0.0000"/>
      <fill>
        <patternFill patternType="none">
          <fgColor indexed="64"/>
          <bgColor auto="1"/>
        </patternFill>
      </fill>
      <alignment horizontal="center" vertical="bottom" textRotation="0" wrapText="0" indent="0" justifyLastLine="0" shrinkToFit="0" readingOrder="0"/>
    </dxf>
    <dxf>
      <font>
        <strike val="0"/>
        <outline val="0"/>
        <shadow val="0"/>
        <vertAlign val="baseline"/>
        <sz val="11"/>
        <name val="DIN Round Pro"/>
        <scheme val="none"/>
      </font>
      <numFmt numFmtId="165" formatCode="0.0000"/>
      <alignment horizontal="center" vertical="bottom" textRotation="0" wrapText="0" indent="0" justifyLastLine="0" shrinkToFit="0" readingOrder="0"/>
    </dxf>
    <dxf>
      <font>
        <strike val="0"/>
        <outline val="0"/>
        <shadow val="0"/>
        <vertAlign val="baseline"/>
        <sz val="11"/>
        <name val="DIN Round Pro"/>
        <scheme val="none"/>
      </font>
      <numFmt numFmtId="165" formatCode="0.0000"/>
      <fill>
        <patternFill patternType="none">
          <fgColor indexed="64"/>
          <bgColor auto="1"/>
        </patternFill>
      </fill>
      <alignment horizontal="center" vertical="bottom" textRotation="0" wrapText="0" indent="0" justifyLastLine="0" shrinkToFit="0" readingOrder="0"/>
    </dxf>
    <dxf>
      <font>
        <strike val="0"/>
        <outline val="0"/>
        <shadow val="0"/>
        <vertAlign val="baseline"/>
        <sz val="11"/>
        <name val="DIN Round Pro"/>
        <scheme val="none"/>
      </font>
      <alignment horizontal="center" vertical="bottom" textRotation="0" wrapText="0" indent="0" justifyLastLine="0" shrinkToFit="0" readingOrder="0"/>
    </dxf>
    <dxf>
      <font>
        <strike val="0"/>
        <outline val="0"/>
        <shadow val="0"/>
        <vertAlign val="baseline"/>
        <sz val="11"/>
        <name val="DIN Round Pro"/>
        <scheme val="none"/>
      </font>
      <numFmt numFmtId="164" formatCode="0.000"/>
      <fill>
        <patternFill patternType="none">
          <fgColor indexed="64"/>
          <bgColor auto="1"/>
        </patternFill>
      </fill>
      <alignment horizontal="center" vertical="bottom" textRotation="0" wrapText="0" indent="0" justifyLastLine="0" shrinkToFit="0" readingOrder="0"/>
    </dxf>
    <dxf>
      <font>
        <strike val="0"/>
        <outline val="0"/>
        <shadow val="0"/>
        <vertAlign val="baseline"/>
        <sz val="11"/>
        <name val="DIN Round Pro"/>
        <scheme val="none"/>
      </font>
      <alignment horizontal="center" vertical="bottom" textRotation="0" wrapText="0" indent="0" justifyLastLine="0" shrinkToFit="0" readingOrder="0"/>
    </dxf>
    <dxf>
      <font>
        <strike val="0"/>
        <outline val="0"/>
        <shadow val="0"/>
        <vertAlign val="baseline"/>
        <sz val="11"/>
        <name val="DIN Round Pro"/>
        <scheme val="none"/>
      </font>
      <numFmt numFmtId="164" formatCode="0.000"/>
      <fill>
        <patternFill patternType="none">
          <fgColor indexed="64"/>
          <bgColor auto="1"/>
        </patternFill>
      </fill>
      <alignment horizontal="center" vertical="bottom" textRotation="0" wrapText="0" indent="0" justifyLastLine="0" shrinkToFit="0" readingOrder="0"/>
    </dxf>
    <dxf>
      <font>
        <strike val="0"/>
        <outline val="0"/>
        <shadow val="0"/>
        <vertAlign val="baseline"/>
        <sz val="11"/>
        <name val="DIN Round Pro"/>
        <scheme val="none"/>
      </font>
      <alignment horizontal="center" vertical="bottom" textRotation="0" wrapText="0" indent="0" justifyLastLine="0" shrinkToFit="0" readingOrder="0"/>
    </dxf>
    <dxf>
      <font>
        <strike val="0"/>
        <outline val="0"/>
        <shadow val="0"/>
        <vertAlign val="baseline"/>
        <sz val="11"/>
        <name val="DIN Round Pro"/>
        <scheme val="none"/>
      </font>
      <numFmt numFmtId="164" formatCode="0.000"/>
      <fill>
        <patternFill patternType="none">
          <fgColor indexed="64"/>
          <bgColor auto="1"/>
        </patternFill>
      </fill>
      <alignment horizontal="center" vertical="bottom" textRotation="0" wrapText="0" indent="0" justifyLastLine="0" shrinkToFit="0" readingOrder="0"/>
    </dxf>
    <dxf>
      <font>
        <strike val="0"/>
        <outline val="0"/>
        <shadow val="0"/>
        <vertAlign val="baseline"/>
        <sz val="11"/>
        <name val="DIN Round Pro"/>
        <scheme val="none"/>
      </font>
      <alignment horizontal="center" vertical="bottom" textRotation="0" wrapText="0" indent="0" justifyLastLine="0" shrinkToFit="0" readingOrder="0"/>
    </dxf>
    <dxf>
      <font>
        <strike val="0"/>
        <outline val="0"/>
        <shadow val="0"/>
        <vertAlign val="baseline"/>
        <sz val="11"/>
        <name val="DIN Round Pro"/>
        <scheme val="none"/>
      </font>
      <numFmt numFmtId="164" formatCode="0.000"/>
      <fill>
        <patternFill patternType="none">
          <fgColor indexed="64"/>
          <bgColor auto="1"/>
        </patternFill>
      </fill>
      <alignment horizontal="center" vertical="bottom" textRotation="0" wrapText="0" indent="0" justifyLastLine="0" shrinkToFit="0" readingOrder="0"/>
    </dxf>
    <dxf>
      <font>
        <strike val="0"/>
        <outline val="0"/>
        <shadow val="0"/>
        <vertAlign val="baseline"/>
        <sz val="11"/>
        <name val="DIN Round Pro"/>
        <scheme val="none"/>
      </font>
      <alignment horizontal="center" vertical="bottom" textRotation="0" wrapText="0" indent="0" justifyLastLine="0" shrinkToFit="0" readingOrder="0"/>
    </dxf>
    <dxf>
      <font>
        <strike val="0"/>
        <outline val="0"/>
        <shadow val="0"/>
        <vertAlign val="baseline"/>
        <sz val="11"/>
        <name val="DIN Round Pro"/>
        <scheme val="none"/>
      </font>
      <numFmt numFmtId="164" formatCode="0.000"/>
      <fill>
        <patternFill patternType="none">
          <fgColor indexed="64"/>
          <bgColor auto="1"/>
        </patternFill>
      </fill>
      <alignment horizontal="center" vertical="bottom" textRotation="0" wrapText="0" indent="0" justifyLastLine="0" shrinkToFit="0" readingOrder="0"/>
    </dxf>
    <dxf>
      <font>
        <strike val="0"/>
        <outline val="0"/>
        <shadow val="0"/>
        <vertAlign val="baseline"/>
        <sz val="11"/>
        <name val="DIN Round Pro"/>
        <scheme val="none"/>
      </font>
      <alignment horizontal="center" vertical="bottom" textRotation="0" wrapText="0" indent="0" justifyLastLine="0" shrinkToFit="0" readingOrder="0"/>
    </dxf>
    <dxf>
      <font>
        <strike val="0"/>
        <outline val="0"/>
        <shadow val="0"/>
        <vertAlign val="baseline"/>
        <sz val="11"/>
        <name val="DIN Round Pro"/>
        <scheme val="none"/>
      </font>
      <numFmt numFmtId="164" formatCode="0.000"/>
      <fill>
        <patternFill patternType="none">
          <fgColor indexed="64"/>
          <bgColor auto="1"/>
        </patternFill>
      </fill>
      <alignment horizontal="center" vertical="bottom" textRotation="0" wrapText="0" indent="0" justifyLastLine="0" shrinkToFit="0" readingOrder="0"/>
    </dxf>
    <dxf>
      <font>
        <strike val="0"/>
        <outline val="0"/>
        <shadow val="0"/>
        <vertAlign val="baseline"/>
        <sz val="11"/>
        <name val="DIN Round Pro"/>
        <scheme val="none"/>
      </font>
      <alignment horizontal="center" vertical="bottom" textRotation="0" wrapText="0" indent="0" justifyLastLine="0" shrinkToFit="0" readingOrder="0"/>
    </dxf>
    <dxf>
      <font>
        <strike val="0"/>
        <outline val="0"/>
        <shadow val="0"/>
        <vertAlign val="baseline"/>
        <sz val="11"/>
        <name val="DIN Round Pro"/>
        <scheme val="none"/>
      </font>
      <fill>
        <patternFill patternType="solid">
          <fgColor indexed="64"/>
          <bgColor theme="5" tint="0.79998168889431442"/>
        </patternFill>
      </fill>
      <alignment horizontal="center" vertical="bottom" textRotation="0" wrapText="0" indent="0" justifyLastLine="0" shrinkToFit="0" readingOrder="0"/>
    </dxf>
    <dxf>
      <font>
        <strike val="0"/>
        <outline val="0"/>
        <shadow val="0"/>
        <vertAlign val="baseline"/>
        <sz val="11"/>
        <name val="DIN Round Pro"/>
        <scheme val="none"/>
      </font>
    </dxf>
    <dxf>
      <font>
        <strike val="0"/>
        <outline val="0"/>
        <shadow val="0"/>
        <vertAlign val="baseline"/>
        <sz val="11"/>
        <name val="DIN Round Pro"/>
        <scheme val="none"/>
      </font>
      <fill>
        <patternFill patternType="solid">
          <fgColor indexed="64"/>
          <bgColor theme="5" tint="0.79998168889431442"/>
        </patternFill>
      </fill>
    </dxf>
    <dxf>
      <font>
        <strike val="0"/>
        <outline val="0"/>
        <shadow val="0"/>
        <vertAlign val="baseline"/>
        <sz val="11"/>
        <name val="DIN Round Pro"/>
        <scheme val="none"/>
      </font>
    </dxf>
    <dxf>
      <font>
        <strike val="0"/>
        <outline val="0"/>
        <shadow val="0"/>
        <vertAlign val="baseline"/>
        <sz val="11"/>
        <name val="DIN Round Pro"/>
        <scheme val="none"/>
      </font>
    </dxf>
    <dxf>
      <font>
        <strike val="0"/>
        <outline val="0"/>
        <shadow val="0"/>
        <vertAlign val="baseline"/>
        <sz val="11"/>
        <name val="DIN Round Pro"/>
        <scheme val="none"/>
      </font>
    </dxf>
    <dxf>
      <font>
        <strike val="0"/>
        <outline val="0"/>
        <shadow val="0"/>
        <vertAlign val="baseline"/>
        <sz val="11"/>
        <name val="DIN Round Pro"/>
        <scheme val="none"/>
      </font>
    </dxf>
    <dxf>
      <font>
        <strike val="0"/>
        <outline val="0"/>
        <shadow val="0"/>
        <vertAlign val="baseline"/>
        <sz val="11"/>
        <name val="DIN Round Pro"/>
        <scheme val="none"/>
      </font>
      <alignment horizontal="center" vertical="bottom" textRotation="0" wrapText="0" indent="0" justifyLastLine="0" shrinkToFit="0" readingOrder="0"/>
    </dxf>
    <dxf>
      <font>
        <strike val="0"/>
        <outline val="0"/>
        <shadow val="0"/>
        <vertAlign val="baseline"/>
        <sz val="11"/>
        <name val="DIN Round Pro"/>
        <scheme val="none"/>
      </font>
      <alignment horizontal="center" vertical="bottom" textRotation="0" wrapText="0" indent="0" justifyLastLine="0" shrinkToFit="0" readingOrder="0"/>
    </dxf>
    <dxf>
      <font>
        <strike val="0"/>
        <outline val="0"/>
        <shadow val="0"/>
        <vertAlign val="baseline"/>
        <sz val="11"/>
        <name val="DIN Round Pro"/>
        <scheme val="none"/>
      </font>
    </dxf>
    <dxf>
      <font>
        <strike val="0"/>
        <outline val="0"/>
        <shadow val="0"/>
        <vertAlign val="baseline"/>
        <sz val="11"/>
        <name val="DIN Round Pro"/>
        <scheme val="none"/>
      </font>
    </dxf>
    <dxf>
      <font>
        <b/>
        <i val="0"/>
        <strike val="0"/>
        <condense val="0"/>
        <extend val="0"/>
        <outline val="0"/>
        <shadow val="0"/>
        <u val="none"/>
        <vertAlign val="baseline"/>
        <sz val="11"/>
        <color theme="0"/>
        <name val="DIN Round Pro"/>
        <scheme val="none"/>
      </font>
      <fill>
        <patternFill patternType="solid">
          <fgColor indexed="64"/>
          <bgColor rgb="FF3B82F6"/>
        </patternFill>
      </fill>
      <alignment horizontal="center" vertical="bottom" textRotation="0" wrapText="0" indent="0" justifyLastLine="0" shrinkToFit="0" readingOrder="0"/>
    </dxf>
    <dxf>
      <font>
        <strike val="0"/>
        <outline val="0"/>
        <shadow val="0"/>
        <vertAlign val="baseline"/>
        <sz val="11"/>
        <name val="DIN Round Pro"/>
        <scheme val="none"/>
      </font>
    </dxf>
    <dxf>
      <font>
        <strike val="0"/>
        <outline val="0"/>
        <shadow val="0"/>
        <vertAlign val="baseline"/>
        <sz val="11"/>
        <name val="DIN Round Pro"/>
        <scheme val="none"/>
      </font>
      <numFmt numFmtId="164" formatCode="0.000"/>
      <fill>
        <patternFill patternType="none">
          <fgColor indexed="64"/>
          <bgColor auto="1"/>
        </patternFill>
      </fill>
      <alignment horizontal="left" vertical="bottom" textRotation="0" wrapText="0" indent="0" justifyLastLine="0" shrinkToFit="0" readingOrder="0"/>
    </dxf>
    <dxf>
      <font>
        <strike val="0"/>
        <outline val="0"/>
        <shadow val="0"/>
        <vertAlign val="baseline"/>
        <sz val="11"/>
        <name val="DIN Round Pro"/>
        <scheme val="none"/>
      </font>
      <numFmt numFmtId="167" formatCode="0.0%"/>
      <alignment horizontal="center" vertical="bottom" textRotation="0" wrapText="0" indent="0" justifyLastLine="0" shrinkToFit="0" readingOrder="0"/>
    </dxf>
    <dxf>
      <font>
        <strike val="0"/>
        <outline val="0"/>
        <shadow val="0"/>
        <vertAlign val="baseline"/>
        <sz val="11"/>
        <name val="DIN Round Pro"/>
        <scheme val="none"/>
      </font>
      <numFmt numFmtId="14" formatCode="0.00%"/>
      <fill>
        <patternFill patternType="none">
          <fgColor indexed="64"/>
          <bgColor auto="1"/>
        </patternFill>
      </fill>
      <alignment horizontal="center" vertical="bottom" textRotation="0" wrapText="0" indent="0" justifyLastLine="0" shrinkToFit="0" readingOrder="0"/>
    </dxf>
    <dxf>
      <font>
        <strike val="0"/>
        <outline val="0"/>
        <shadow val="0"/>
        <vertAlign val="baseline"/>
        <sz val="11"/>
        <name val="DIN Round Pro"/>
        <scheme val="none"/>
      </font>
      <numFmt numFmtId="166" formatCode="0.00000"/>
      <alignment horizontal="center" vertical="bottom" textRotation="0" wrapText="0" indent="0" justifyLastLine="0" shrinkToFit="0" readingOrder="0"/>
    </dxf>
    <dxf>
      <font>
        <strike val="0"/>
        <outline val="0"/>
        <shadow val="0"/>
        <vertAlign val="baseline"/>
        <sz val="11"/>
        <name val="DIN Round Pro"/>
        <scheme val="none"/>
      </font>
      <numFmt numFmtId="166" formatCode="0.00000"/>
      <fill>
        <patternFill patternType="none">
          <fgColor indexed="64"/>
          <bgColor auto="1"/>
        </patternFill>
      </fill>
      <alignment horizontal="center" vertical="bottom" textRotation="0" wrapText="0" indent="0" justifyLastLine="0" shrinkToFit="0" readingOrder="0"/>
    </dxf>
    <dxf>
      <font>
        <strike val="0"/>
        <outline val="0"/>
        <shadow val="0"/>
        <vertAlign val="baseline"/>
        <sz val="11"/>
        <name val="DIN Round Pro"/>
        <scheme val="none"/>
      </font>
      <numFmt numFmtId="165" formatCode="0.0000"/>
      <alignment horizontal="center" vertical="bottom" textRotation="0" wrapText="0" indent="0" justifyLastLine="0" shrinkToFit="0" readingOrder="0"/>
    </dxf>
    <dxf>
      <font>
        <strike val="0"/>
        <outline val="0"/>
        <shadow val="0"/>
        <vertAlign val="baseline"/>
        <sz val="11"/>
        <name val="DIN Round Pro"/>
        <scheme val="none"/>
      </font>
      <numFmt numFmtId="165" formatCode="0.0000"/>
      <fill>
        <patternFill patternType="none">
          <fgColor indexed="64"/>
          <bgColor auto="1"/>
        </patternFill>
      </fill>
      <alignment horizontal="center" vertical="bottom" textRotation="0" wrapText="0" indent="0" justifyLastLine="0" shrinkToFit="0" readingOrder="0"/>
    </dxf>
    <dxf>
      <font>
        <strike val="0"/>
        <outline val="0"/>
        <shadow val="0"/>
        <vertAlign val="baseline"/>
        <sz val="11"/>
        <name val="DIN Round Pro"/>
        <scheme val="none"/>
      </font>
      <numFmt numFmtId="165" formatCode="0.0000"/>
      <alignment horizontal="center" vertical="bottom" textRotation="0" wrapText="0" indent="0" justifyLastLine="0" shrinkToFit="0" readingOrder="0"/>
    </dxf>
    <dxf>
      <font>
        <strike val="0"/>
        <outline val="0"/>
        <shadow val="0"/>
        <vertAlign val="baseline"/>
        <sz val="11"/>
        <name val="DIN Round Pro"/>
        <scheme val="none"/>
      </font>
      <numFmt numFmtId="165" formatCode="0.0000"/>
      <fill>
        <patternFill patternType="none">
          <fgColor indexed="64"/>
          <bgColor auto="1"/>
        </patternFill>
      </fill>
      <alignment horizontal="center" vertical="bottom" textRotation="0" wrapText="0" indent="0" justifyLastLine="0" shrinkToFit="0" readingOrder="0"/>
    </dxf>
    <dxf>
      <font>
        <strike val="0"/>
        <outline val="0"/>
        <shadow val="0"/>
        <vertAlign val="baseline"/>
        <sz val="11"/>
        <name val="DIN Round Pro"/>
        <scheme val="none"/>
      </font>
      <alignment horizontal="center" vertical="bottom" textRotation="0" wrapText="0" indent="0" justifyLastLine="0" shrinkToFit="0" readingOrder="0"/>
    </dxf>
    <dxf>
      <font>
        <strike val="0"/>
        <outline val="0"/>
        <shadow val="0"/>
        <vertAlign val="baseline"/>
        <sz val="11"/>
        <name val="DIN Round Pro"/>
        <scheme val="none"/>
      </font>
      <numFmt numFmtId="164" formatCode="0.000"/>
      <fill>
        <patternFill patternType="none">
          <fgColor indexed="64"/>
          <bgColor auto="1"/>
        </patternFill>
      </fill>
      <alignment horizontal="center" vertical="bottom" textRotation="0" wrapText="0" indent="0" justifyLastLine="0" shrinkToFit="0" readingOrder="0"/>
    </dxf>
    <dxf>
      <font>
        <strike val="0"/>
        <outline val="0"/>
        <shadow val="0"/>
        <vertAlign val="baseline"/>
        <sz val="11"/>
        <name val="DIN Round Pro"/>
        <scheme val="none"/>
      </font>
      <alignment horizontal="center" vertical="bottom" textRotation="0" wrapText="0" indent="0" justifyLastLine="0" shrinkToFit="0" readingOrder="0"/>
    </dxf>
    <dxf>
      <font>
        <strike val="0"/>
        <outline val="0"/>
        <shadow val="0"/>
        <vertAlign val="baseline"/>
        <sz val="11"/>
        <name val="DIN Round Pro"/>
        <scheme val="none"/>
      </font>
      <numFmt numFmtId="164" formatCode="0.000"/>
      <fill>
        <patternFill patternType="none">
          <fgColor indexed="64"/>
          <bgColor auto="1"/>
        </patternFill>
      </fill>
      <alignment horizontal="center" vertical="bottom" textRotation="0" wrapText="0" indent="0" justifyLastLine="0" shrinkToFit="0" readingOrder="0"/>
    </dxf>
    <dxf>
      <font>
        <strike val="0"/>
        <outline val="0"/>
        <shadow val="0"/>
        <vertAlign val="baseline"/>
        <sz val="11"/>
        <name val="DIN Round Pro"/>
        <scheme val="none"/>
      </font>
      <alignment horizontal="center" vertical="bottom" textRotation="0" wrapText="0" indent="0" justifyLastLine="0" shrinkToFit="0" readingOrder="0"/>
    </dxf>
    <dxf>
      <font>
        <strike val="0"/>
        <outline val="0"/>
        <shadow val="0"/>
        <vertAlign val="baseline"/>
        <sz val="11"/>
        <name val="DIN Round Pro"/>
        <scheme val="none"/>
      </font>
      <numFmt numFmtId="164" formatCode="0.000"/>
      <fill>
        <patternFill patternType="none">
          <fgColor indexed="64"/>
          <bgColor auto="1"/>
        </patternFill>
      </fill>
      <alignment horizontal="center" vertical="bottom" textRotation="0" wrapText="0" indent="0" justifyLastLine="0" shrinkToFit="0" readingOrder="0"/>
    </dxf>
    <dxf>
      <font>
        <strike val="0"/>
        <outline val="0"/>
        <shadow val="0"/>
        <vertAlign val="baseline"/>
        <sz val="11"/>
        <name val="DIN Round Pro"/>
        <scheme val="none"/>
      </font>
      <alignment horizontal="center" vertical="bottom" textRotation="0" wrapText="0" indent="0" justifyLastLine="0" shrinkToFit="0" readingOrder="0"/>
    </dxf>
    <dxf>
      <font>
        <strike val="0"/>
        <outline val="0"/>
        <shadow val="0"/>
        <vertAlign val="baseline"/>
        <sz val="11"/>
        <name val="DIN Round Pro"/>
        <scheme val="none"/>
      </font>
      <numFmt numFmtId="164" formatCode="0.000"/>
      <fill>
        <patternFill patternType="none">
          <fgColor indexed="64"/>
          <bgColor auto="1"/>
        </patternFill>
      </fill>
      <alignment horizontal="center" vertical="bottom" textRotation="0" wrapText="0" indent="0" justifyLastLine="0" shrinkToFit="0" readingOrder="0"/>
    </dxf>
    <dxf>
      <font>
        <strike val="0"/>
        <outline val="0"/>
        <shadow val="0"/>
        <vertAlign val="baseline"/>
        <sz val="11"/>
        <name val="DIN Round Pro"/>
        <scheme val="none"/>
      </font>
      <alignment horizontal="center" vertical="bottom" textRotation="0" wrapText="0" indent="0" justifyLastLine="0" shrinkToFit="0" readingOrder="0"/>
    </dxf>
    <dxf>
      <font>
        <strike val="0"/>
        <outline val="0"/>
        <shadow val="0"/>
        <vertAlign val="baseline"/>
        <sz val="11"/>
        <name val="DIN Round Pro"/>
        <scheme val="none"/>
      </font>
      <numFmt numFmtId="164" formatCode="0.000"/>
      <fill>
        <patternFill patternType="none">
          <fgColor indexed="64"/>
          <bgColor auto="1"/>
        </patternFill>
      </fill>
      <alignment horizontal="center" vertical="bottom" textRotation="0" wrapText="0" indent="0" justifyLastLine="0" shrinkToFit="0" readingOrder="0"/>
    </dxf>
    <dxf>
      <font>
        <strike val="0"/>
        <outline val="0"/>
        <shadow val="0"/>
        <vertAlign val="baseline"/>
        <sz val="11"/>
        <name val="DIN Round Pro"/>
        <scheme val="none"/>
      </font>
      <alignment horizontal="center" vertical="bottom" textRotation="0" wrapText="0" indent="0" justifyLastLine="0" shrinkToFit="0" readingOrder="0"/>
    </dxf>
    <dxf>
      <font>
        <strike val="0"/>
        <outline val="0"/>
        <shadow val="0"/>
        <vertAlign val="baseline"/>
        <sz val="11"/>
        <name val="DIN Round Pro"/>
        <scheme val="none"/>
      </font>
      <numFmt numFmtId="164" formatCode="0.000"/>
      <fill>
        <patternFill patternType="none">
          <fgColor indexed="64"/>
          <bgColor auto="1"/>
        </patternFill>
      </fill>
      <alignment horizontal="center" vertical="bottom" textRotation="0" wrapText="0" indent="0" justifyLastLine="0" shrinkToFit="0" readingOrder="0"/>
    </dxf>
    <dxf>
      <font>
        <strike val="0"/>
        <outline val="0"/>
        <shadow val="0"/>
        <vertAlign val="baseline"/>
        <sz val="11"/>
        <name val="DIN Round Pro"/>
        <scheme val="none"/>
      </font>
      <alignment horizontal="center" vertical="bottom" textRotation="0" wrapText="0" indent="0" justifyLastLine="0" shrinkToFit="0" readingOrder="0"/>
    </dxf>
    <dxf>
      <font>
        <strike val="0"/>
        <outline val="0"/>
        <shadow val="0"/>
        <vertAlign val="baseline"/>
        <sz val="11"/>
        <name val="DIN Round Pro"/>
        <scheme val="none"/>
      </font>
      <fill>
        <patternFill patternType="solid">
          <fgColor indexed="64"/>
          <bgColor theme="5" tint="0.79998168889431442"/>
        </patternFill>
      </fill>
      <alignment horizontal="center" vertical="bottom" textRotation="0" wrapText="0" indent="0" justifyLastLine="0" shrinkToFit="0" readingOrder="0"/>
    </dxf>
    <dxf>
      <font>
        <strike val="0"/>
        <outline val="0"/>
        <shadow val="0"/>
        <vertAlign val="baseline"/>
        <sz val="11"/>
        <name val="DIN Round Pro"/>
        <scheme val="none"/>
      </font>
    </dxf>
    <dxf>
      <font>
        <strike val="0"/>
        <outline val="0"/>
        <shadow val="0"/>
        <vertAlign val="baseline"/>
        <sz val="11"/>
        <name val="DIN Round Pro"/>
        <scheme val="none"/>
      </font>
      <fill>
        <patternFill patternType="solid">
          <fgColor indexed="64"/>
          <bgColor theme="5" tint="0.79998168889431442"/>
        </patternFill>
      </fill>
    </dxf>
    <dxf>
      <font>
        <strike val="0"/>
        <outline val="0"/>
        <shadow val="0"/>
        <vertAlign val="baseline"/>
        <sz val="11"/>
        <name val="DIN Round Pro"/>
        <scheme val="none"/>
      </font>
    </dxf>
    <dxf>
      <font>
        <strike val="0"/>
        <outline val="0"/>
        <shadow val="0"/>
        <vertAlign val="baseline"/>
        <sz val="11"/>
        <name val="DIN Round Pro"/>
        <scheme val="none"/>
      </font>
    </dxf>
    <dxf>
      <font>
        <strike val="0"/>
        <outline val="0"/>
        <shadow val="0"/>
        <vertAlign val="baseline"/>
        <sz val="11"/>
        <name val="DIN Round Pro"/>
        <scheme val="none"/>
      </font>
    </dxf>
    <dxf>
      <font>
        <strike val="0"/>
        <outline val="0"/>
        <shadow val="0"/>
        <vertAlign val="baseline"/>
        <sz val="11"/>
        <name val="DIN Round Pro"/>
        <scheme val="none"/>
      </font>
    </dxf>
    <dxf>
      <font>
        <strike val="0"/>
        <outline val="0"/>
        <shadow val="0"/>
        <vertAlign val="baseline"/>
        <sz val="11"/>
        <name val="DIN Round Pro"/>
        <scheme val="none"/>
      </font>
      <alignment horizontal="center" vertical="bottom" textRotation="0" wrapText="0" indent="0" justifyLastLine="0" shrinkToFit="0" readingOrder="0"/>
    </dxf>
    <dxf>
      <font>
        <strike val="0"/>
        <outline val="0"/>
        <shadow val="0"/>
        <vertAlign val="baseline"/>
        <sz val="11"/>
        <name val="DIN Round Pro"/>
        <scheme val="none"/>
      </font>
      <alignment horizontal="center" vertical="bottom" textRotation="0" wrapText="0" indent="0" justifyLastLine="0" shrinkToFit="0" readingOrder="0"/>
    </dxf>
    <dxf>
      <font>
        <strike val="0"/>
        <outline val="0"/>
        <shadow val="0"/>
        <vertAlign val="baseline"/>
        <sz val="11"/>
        <name val="DIN Round Pro"/>
        <scheme val="none"/>
      </font>
    </dxf>
    <dxf>
      <font>
        <strike val="0"/>
        <outline val="0"/>
        <shadow val="0"/>
        <vertAlign val="baseline"/>
        <sz val="11"/>
        <name val="DIN Round Pro"/>
        <scheme val="none"/>
      </font>
    </dxf>
    <dxf>
      <font>
        <strike val="0"/>
        <outline val="0"/>
        <shadow val="0"/>
        <vertAlign val="baseline"/>
        <sz val="11"/>
        <name val="DIN Round Pro"/>
        <scheme val="none"/>
      </font>
    </dxf>
  </dxfs>
  <tableStyles count="0" defaultTableStyle="TableStyleMedium2" defaultPivotStyle="PivotStyleLight16"/>
  <colors>
    <mruColors>
      <color rgb="FF8B5CF6"/>
      <color rgb="FFF7FEE7"/>
      <color rgb="FF3B82F6"/>
      <color rgb="FF22C55E"/>
      <color rgb="FFEF4444"/>
      <color rgb="FF0F172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5.sv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oneCellAnchor>
    <xdr:from>
      <xdr:col>0</xdr:col>
      <xdr:colOff>194734</xdr:colOff>
      <xdr:row>0</xdr:row>
      <xdr:rowOff>84667</xdr:rowOff>
    </xdr:from>
    <xdr:ext cx="3138039" cy="922112"/>
    <xdr:sp macro="" textlink="">
      <xdr:nvSpPr>
        <xdr:cNvPr id="2" name="TextBox 1">
          <a:extLst>
            <a:ext uri="{FF2B5EF4-FFF2-40B4-BE49-F238E27FC236}">
              <a16:creationId xmlns:a16="http://schemas.microsoft.com/office/drawing/2014/main" id="{7CB3239D-05C0-4C51-8141-7A99BD3BAA2D}"/>
            </a:ext>
          </a:extLst>
        </xdr:cNvPr>
        <xdr:cNvSpPr txBox="1"/>
      </xdr:nvSpPr>
      <xdr:spPr>
        <a:xfrm>
          <a:off x="194734" y="84667"/>
          <a:ext cx="3138039" cy="92211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2000" b="1"/>
            <a:t>1D Tolerance Stack Analysis</a:t>
          </a:r>
        </a:p>
        <a:p>
          <a:r>
            <a:rPr lang="en-US" sz="1100" i="1"/>
            <a:t>Goal: </a:t>
          </a:r>
        </a:p>
        <a:p>
          <a:r>
            <a:rPr lang="en-US" sz="1100" i="0" baseline="0"/>
            <a:t>Author: </a:t>
          </a:r>
        </a:p>
        <a:p>
          <a:r>
            <a:rPr lang="en-US" sz="1100" i="0" baseline="0"/>
            <a:t>Units: </a:t>
          </a:r>
          <a:endParaRPr lang="en-US" sz="1100" i="0"/>
        </a:p>
      </xdr:txBody>
    </xdr:sp>
    <xdr:clientData/>
  </xdr:oneCellAnchor>
  <xdr:oneCellAnchor>
    <xdr:from>
      <xdr:col>0</xdr:col>
      <xdr:colOff>254000</xdr:colOff>
      <xdr:row>9</xdr:row>
      <xdr:rowOff>152400</xdr:rowOff>
    </xdr:from>
    <xdr:ext cx="1558312" cy="405432"/>
    <xdr:sp macro="" textlink="">
      <xdr:nvSpPr>
        <xdr:cNvPr id="6" name="TextBox 5">
          <a:extLst>
            <a:ext uri="{FF2B5EF4-FFF2-40B4-BE49-F238E27FC236}">
              <a16:creationId xmlns:a16="http://schemas.microsoft.com/office/drawing/2014/main" id="{2AFBCC21-4C65-4588-AAD4-408D3F8F0C35}"/>
            </a:ext>
          </a:extLst>
        </xdr:cNvPr>
        <xdr:cNvSpPr txBox="1"/>
      </xdr:nvSpPr>
      <xdr:spPr>
        <a:xfrm>
          <a:off x="254000" y="3064933"/>
          <a:ext cx="1558312" cy="4054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2000" b="1"/>
            <a:t>Assumptions</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0</xdr:col>
      <xdr:colOff>194734</xdr:colOff>
      <xdr:row>0</xdr:row>
      <xdr:rowOff>84667</xdr:rowOff>
    </xdr:from>
    <xdr:ext cx="3796039" cy="922112"/>
    <xdr:sp macro="" textlink="">
      <xdr:nvSpPr>
        <xdr:cNvPr id="2" name="TextBox 1">
          <a:extLst>
            <a:ext uri="{FF2B5EF4-FFF2-40B4-BE49-F238E27FC236}">
              <a16:creationId xmlns:a16="http://schemas.microsoft.com/office/drawing/2014/main" id="{81FBA2BA-C9B0-4B9A-B2F8-01157CC9CEE0}"/>
            </a:ext>
          </a:extLst>
        </xdr:cNvPr>
        <xdr:cNvSpPr txBox="1"/>
      </xdr:nvSpPr>
      <xdr:spPr>
        <a:xfrm>
          <a:off x="194734" y="84667"/>
          <a:ext cx="3796039" cy="92211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2000" b="1"/>
            <a:t>1D Tolerance Stack Analysis</a:t>
          </a:r>
        </a:p>
        <a:p>
          <a:r>
            <a:rPr lang="en-US" sz="1100" i="1"/>
            <a:t>Goal: Determine gap between Part</a:t>
          </a:r>
          <a:r>
            <a:rPr lang="en-US" sz="1100" i="1" baseline="0"/>
            <a:t> 4 and Part 1 (yellow arrow).</a:t>
          </a:r>
        </a:p>
        <a:p>
          <a:r>
            <a:rPr lang="en-US" sz="1100" i="0" baseline="0"/>
            <a:t>Author: Christian Petty (Radian R&amp;D Ltd.)</a:t>
          </a:r>
        </a:p>
        <a:p>
          <a:r>
            <a:rPr lang="en-US" sz="1100" i="0" baseline="0"/>
            <a:t>Units: </a:t>
          </a:r>
          <a:r>
            <a:rPr lang="en-US" sz="1100" b="1" i="0" baseline="0"/>
            <a:t>in</a:t>
          </a:r>
          <a:endParaRPr lang="en-US" sz="1100" i="0"/>
        </a:p>
      </xdr:txBody>
    </xdr:sp>
    <xdr:clientData/>
  </xdr:oneCellAnchor>
  <xdr:twoCellAnchor editAs="oneCell">
    <xdr:from>
      <xdr:col>13</xdr:col>
      <xdr:colOff>203200</xdr:colOff>
      <xdr:row>18</xdr:row>
      <xdr:rowOff>21165</xdr:rowOff>
    </xdr:from>
    <xdr:to>
      <xdr:col>17</xdr:col>
      <xdr:colOff>200</xdr:colOff>
      <xdr:row>46</xdr:row>
      <xdr:rowOff>21429</xdr:rowOff>
    </xdr:to>
    <xdr:pic>
      <xdr:nvPicPr>
        <xdr:cNvPr id="3" name="Picture 2">
          <a:extLst>
            <a:ext uri="{FF2B5EF4-FFF2-40B4-BE49-F238E27FC236}">
              <a16:creationId xmlns:a16="http://schemas.microsoft.com/office/drawing/2014/main" id="{B848B924-8D99-4AEB-BE85-6A68C54F3109}"/>
            </a:ext>
          </a:extLst>
        </xdr:cNvPr>
        <xdr:cNvPicPr>
          <a:picLocks noChangeAspect="1"/>
        </xdr:cNvPicPr>
      </xdr:nvPicPr>
      <xdr:blipFill>
        <a:blip xmlns:r="http://schemas.openxmlformats.org/officeDocument/2006/relationships" r:embed="rId1"/>
        <a:stretch>
          <a:fillRect/>
        </a:stretch>
      </xdr:blipFill>
      <xdr:spPr>
        <a:xfrm>
          <a:off x="9969500" y="4207932"/>
          <a:ext cx="4851600" cy="5269705"/>
        </a:xfrm>
        <a:prstGeom prst="rect">
          <a:avLst/>
        </a:prstGeom>
      </xdr:spPr>
    </xdr:pic>
    <xdr:clientData/>
  </xdr:twoCellAnchor>
  <xdr:twoCellAnchor editAs="oneCell">
    <xdr:from>
      <xdr:col>2</xdr:col>
      <xdr:colOff>1562099</xdr:colOff>
      <xdr:row>22</xdr:row>
      <xdr:rowOff>71967</xdr:rowOff>
    </xdr:from>
    <xdr:to>
      <xdr:col>5</xdr:col>
      <xdr:colOff>217866</xdr:colOff>
      <xdr:row>38</xdr:row>
      <xdr:rowOff>170792</xdr:rowOff>
    </xdr:to>
    <xdr:pic>
      <xdr:nvPicPr>
        <xdr:cNvPr id="4" name="Picture 3">
          <a:extLst>
            <a:ext uri="{FF2B5EF4-FFF2-40B4-BE49-F238E27FC236}">
              <a16:creationId xmlns:a16="http://schemas.microsoft.com/office/drawing/2014/main" id="{59F02372-731E-4F93-8204-5E7451E417C7}"/>
            </a:ext>
          </a:extLst>
        </xdr:cNvPr>
        <xdr:cNvPicPr>
          <a:picLocks noChangeAspect="1"/>
        </xdr:cNvPicPr>
      </xdr:nvPicPr>
      <xdr:blipFill>
        <a:blip xmlns:r="http://schemas.openxmlformats.org/officeDocument/2006/relationships" r:embed="rId2"/>
        <a:stretch>
          <a:fillRect/>
        </a:stretch>
      </xdr:blipFill>
      <xdr:spPr>
        <a:xfrm>
          <a:off x="2345266" y="4986867"/>
          <a:ext cx="2472646" cy="3107667"/>
        </a:xfrm>
        <a:prstGeom prst="rect">
          <a:avLst/>
        </a:prstGeom>
      </xdr:spPr>
    </xdr:pic>
    <xdr:clientData/>
  </xdr:twoCellAnchor>
  <xdr:twoCellAnchor editAs="oneCell">
    <xdr:from>
      <xdr:col>6</xdr:col>
      <xdr:colOff>279400</xdr:colOff>
      <xdr:row>17</xdr:row>
      <xdr:rowOff>139700</xdr:rowOff>
    </xdr:from>
    <xdr:to>
      <xdr:col>13</xdr:col>
      <xdr:colOff>52993</xdr:colOff>
      <xdr:row>42</xdr:row>
      <xdr:rowOff>134198</xdr:rowOff>
    </xdr:to>
    <xdr:pic>
      <xdr:nvPicPr>
        <xdr:cNvPr id="5" name="Picture 4">
          <a:extLst>
            <a:ext uri="{FF2B5EF4-FFF2-40B4-BE49-F238E27FC236}">
              <a16:creationId xmlns:a16="http://schemas.microsoft.com/office/drawing/2014/main" id="{FA6C0AB8-65CB-4D39-9C4D-B8CC26241D64}"/>
            </a:ext>
          </a:extLst>
        </xdr:cNvPr>
        <xdr:cNvPicPr>
          <a:picLocks noChangeAspect="1"/>
        </xdr:cNvPicPr>
      </xdr:nvPicPr>
      <xdr:blipFill>
        <a:blip xmlns:r="http://schemas.openxmlformats.org/officeDocument/2006/relationships" r:embed="rId3"/>
        <a:stretch>
          <a:fillRect/>
        </a:stretch>
      </xdr:blipFill>
      <xdr:spPr>
        <a:xfrm>
          <a:off x="5317067" y="4144433"/>
          <a:ext cx="4499051" cy="4703553"/>
        </a:xfrm>
        <a:prstGeom prst="rect">
          <a:avLst/>
        </a:prstGeom>
      </xdr:spPr>
    </xdr:pic>
    <xdr:clientData/>
  </xdr:twoCellAnchor>
  <xdr:oneCellAnchor>
    <xdr:from>
      <xdr:col>0</xdr:col>
      <xdr:colOff>254000</xdr:colOff>
      <xdr:row>11</xdr:row>
      <xdr:rowOff>152400</xdr:rowOff>
    </xdr:from>
    <xdr:ext cx="2165080" cy="749885"/>
    <xdr:sp macro="" textlink="">
      <xdr:nvSpPr>
        <xdr:cNvPr id="6" name="TextBox 5">
          <a:extLst>
            <a:ext uri="{FF2B5EF4-FFF2-40B4-BE49-F238E27FC236}">
              <a16:creationId xmlns:a16="http://schemas.microsoft.com/office/drawing/2014/main" id="{65E558E5-2E28-4D2E-902E-D4DD229809DE}"/>
            </a:ext>
          </a:extLst>
        </xdr:cNvPr>
        <xdr:cNvSpPr txBox="1"/>
      </xdr:nvSpPr>
      <xdr:spPr>
        <a:xfrm>
          <a:off x="254000" y="3064933"/>
          <a:ext cx="2165080" cy="74988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2000" b="1"/>
            <a:t>Assumptions</a:t>
          </a:r>
        </a:p>
        <a:p>
          <a:pPr marL="171450" indent="-171450">
            <a:buFont typeface="Arial" panose="020B0604020202020204" pitchFamily="34" charset="0"/>
            <a:buChar char="•"/>
          </a:pPr>
          <a:r>
            <a:rPr lang="en-US" sz="1100" b="0"/>
            <a:t>Part 2 is perfectly up-and-down</a:t>
          </a:r>
        </a:p>
        <a:p>
          <a:pPr marL="171450" indent="-171450">
            <a:buFont typeface="Arial" panose="020B0604020202020204" pitchFamily="34" charset="0"/>
            <a:buChar char="•"/>
          </a:pPr>
          <a:r>
            <a:rPr lang="en-US" sz="1100" b="0"/>
            <a:t>Ignore gravity</a:t>
          </a:r>
        </a:p>
      </xdr:txBody>
    </xdr:sp>
    <xdr:clientData/>
  </xdr:oneCellAnchor>
</xdr:wsDr>
</file>

<file path=xl/drawings/drawing3.xml><?xml version="1.0" encoding="utf-8"?>
<xdr:wsDr xmlns:xdr="http://schemas.openxmlformats.org/drawingml/2006/spreadsheetDrawing" xmlns:a="http://schemas.openxmlformats.org/drawingml/2006/main">
  <xdr:twoCellAnchor editAs="oneCell">
    <xdr:from>
      <xdr:col>1</xdr:col>
      <xdr:colOff>63500</xdr:colOff>
      <xdr:row>0</xdr:row>
      <xdr:rowOff>152400</xdr:rowOff>
    </xdr:from>
    <xdr:to>
      <xdr:col>1</xdr:col>
      <xdr:colOff>520700</xdr:colOff>
      <xdr:row>0</xdr:row>
      <xdr:rowOff>609600</xdr:rowOff>
    </xdr:to>
    <xdr:pic>
      <xdr:nvPicPr>
        <xdr:cNvPr id="2" name="Graphic 1">
          <a:extLst>
            <a:ext uri="{FF2B5EF4-FFF2-40B4-BE49-F238E27FC236}">
              <a16:creationId xmlns:a16="http://schemas.microsoft.com/office/drawing/2014/main" id="{EC02D52F-1CAE-6EED-B71F-E0588D30745D}"/>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65100" y="152400"/>
          <a:ext cx="457200" cy="4572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0</xdr:col>
      <xdr:colOff>165100</xdr:colOff>
      <xdr:row>0</xdr:row>
      <xdr:rowOff>165100</xdr:rowOff>
    </xdr:from>
    <xdr:ext cx="9410700" cy="10425931"/>
    <xdr:sp macro="" textlink="">
      <xdr:nvSpPr>
        <xdr:cNvPr id="2" name="TextBox 1">
          <a:extLst>
            <a:ext uri="{FF2B5EF4-FFF2-40B4-BE49-F238E27FC236}">
              <a16:creationId xmlns:a16="http://schemas.microsoft.com/office/drawing/2014/main" id="{8F02D466-1597-C30C-9C80-B25B11C208C8}"/>
            </a:ext>
          </a:extLst>
        </xdr:cNvPr>
        <xdr:cNvSpPr txBox="1"/>
      </xdr:nvSpPr>
      <xdr:spPr>
        <a:xfrm>
          <a:off x="165100" y="165100"/>
          <a:ext cx="9410700" cy="1042593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r>
            <a:rPr lang="en-US" sz="1100"/>
            <a:t>Statement of Purpose</a:t>
          </a:r>
        </a:p>
        <a:p>
          <a:endParaRPr lang="en-US" sz="1100"/>
        </a:p>
        <a:p>
          <a:r>
            <a:rPr lang="en-US" sz="1100"/>
            <a:t>The laws of most jurisdictions throughout the world automatically confer exclusive Copyright and Related Rights (defined below) upon the creator and subsequent owner(s) (each and all, an "owner") of an original work of authorship and/or a database (each, a "Work").</a:t>
          </a:r>
        </a:p>
        <a:p>
          <a:endParaRPr lang="en-US" sz="1100"/>
        </a:p>
        <a:p>
          <a:r>
            <a:rPr lang="en-US" sz="1100"/>
            <a:t>Certain owners wish to permanently relinquish those rights to a Work for the purpose of contributing to a commons of creative, cultural and scientific works ("Commons") that the public can reliably and without fear of later claims of infringement build upon, modify, incorporate in other works, reuse and redistribute as freely as possible in any form whatsoever and for any purposes, including without limitation commercial purposes. These owners may contribute to the Commons to promote the ideal of a free culture and the further production of creative, cultural and scientific works, or to gain reputation or greater distribution for their Work in part through the use and efforts of others.</a:t>
          </a:r>
        </a:p>
        <a:p>
          <a:endParaRPr lang="en-US" sz="1100"/>
        </a:p>
        <a:p>
          <a:r>
            <a:rPr lang="en-US" sz="1100"/>
            <a:t>For these and/or other purposes and motivations, and without any expectation of additional consideration or compensation, the person associating CC0 with a Work (the "Affirmer"), to the extent that he or she is an owner of Copyright and Related Rights in the Work, voluntarily elects to apply CC0 to the Work and publicly distribute the Work under its terms, with knowledge of his or her Copyright and Related Rights in the Work and the meaning and intended legal effect of CC0 on those rights.</a:t>
          </a:r>
        </a:p>
        <a:p>
          <a:endParaRPr lang="en-US" sz="1100"/>
        </a:p>
        <a:p>
          <a:r>
            <a:rPr lang="en-US" sz="1100"/>
            <a:t>1. Copyright and Related Rights. A Work made available under CC0 may be protected by copyright and related or neighboring rights ("Copyright and Related Rights"). Copyright and Related Rights include, but are not limited to, the following:</a:t>
          </a:r>
        </a:p>
        <a:p>
          <a:endParaRPr lang="en-US" sz="1100"/>
        </a:p>
        <a:p>
          <a:r>
            <a:rPr lang="en-US" sz="1100"/>
            <a:t>    the right to reproduce, adapt, distribute, perform, display, communicate, and translate a Work;</a:t>
          </a:r>
        </a:p>
        <a:p>
          <a:r>
            <a:rPr lang="en-US" sz="1100"/>
            <a:t>    moral rights retained by the original author(s) and/or performer(s);</a:t>
          </a:r>
        </a:p>
        <a:p>
          <a:r>
            <a:rPr lang="en-US" sz="1100"/>
            <a:t>    publicity and privacy rights pertaining to a person's image or likeness depicted in a Work;</a:t>
          </a:r>
        </a:p>
        <a:p>
          <a:r>
            <a:rPr lang="en-US" sz="1100"/>
            <a:t>    rights protecting against unfair competition in regards to a Work, subject to the limitations in paragraph 4(a), below;</a:t>
          </a:r>
        </a:p>
        <a:p>
          <a:r>
            <a:rPr lang="en-US" sz="1100"/>
            <a:t>    rights protecting the extraction, dissemination, use and reuse of data in a Work;</a:t>
          </a:r>
        </a:p>
        <a:p>
          <a:r>
            <a:rPr lang="en-US" sz="1100"/>
            <a:t>    database rights (such as those arising under Directive 96/9/EC of the European Parliament and of the Council of 11 March 1996 on the legal protection of databases, and under any national implementation thereof, including any amended or successor version of such directive); and</a:t>
          </a:r>
        </a:p>
        <a:p>
          <a:r>
            <a:rPr lang="en-US" sz="1100"/>
            <a:t>    other similar, equivalent or corresponding rights throughout the world based on applicable law or treaty, and any national implementations thereof.</a:t>
          </a:r>
        </a:p>
        <a:p>
          <a:endParaRPr lang="en-US" sz="1100"/>
        </a:p>
        <a:p>
          <a:r>
            <a:rPr lang="en-US" sz="1100"/>
            <a:t>2. Waiver. To the greatest extent permitted by, but not in contravention of, applicable law, Affirmer hereby overtly, fully, permanently, irrevocably and unconditionally waives, abandons, and surrenders all of Affirmer's Copyright and Related Rights and associated claims and causes of action, whether now known or unknown (including existing as well as future claims and causes of action), in the Work (i) in all territories worldwide, (ii) for the maximum duration provided by applicable law or treaty (including future time extensions), (iii) in any current or future medium and for any number of copies, and (iv) for any purpose whatsoever, including without limitation commercial, advertising or promotional purposes (the "Waiver"). Affirmer makes the Waiver for the benefit of each member of the public at large and to the detriment of Affirmer's heirs and successors, fully intending that such Waiver shall not be subject to revocation, rescission, cancellation, termination, or any other legal or equitable action to disrupt the quiet enjoyment of the Work by the public as contemplated by Affirmer's express Statement of Purpose.</a:t>
          </a:r>
        </a:p>
        <a:p>
          <a:endParaRPr lang="en-US" sz="1100"/>
        </a:p>
        <a:p>
          <a:r>
            <a:rPr lang="en-US" sz="1100"/>
            <a:t>3. Public License Fallback. Should any part of the Waiver for any reason be judged legally invalid or ineffective under applicable law, then the Waiver shall be preserved to the maximum extent permitted taking into account Affirmer's express Statement of Purpose. In addition, to the extent the Waiver is so judged Affirmer hereby grants to each affected person a royalty-free, non transferable, non sublicensable, non exclusive, irrevocable and unconditional license to exercise Affirmer's Copyright and Related Rights in the Work (i) in all territories worldwide, (ii) for the maximum duration provided by applicable law or treaty (including future time extensions), (iii) in any current or future medium and for any number of copies, and (iv) for any purpose whatsoever, including without limitation commercial, advertising or promotional purposes (the "License"). The License shall be deemed effective as of the date CC0 was applied by Affirmer to the Work. Should any part of the License for any reason be judged legally invalid or ineffective under applicable law, such partial invalidity or ineffectiveness shall not invalidate the remainder of the License, and in such case Affirmer hereby affirms that he or she will not (i) exercise any of his or her remaining Copyright and Related Rights in the Work or (ii) assert any associated claims and causes of action with respect to the Work, in either case contrary to Affirmer's express Statement of Purpose.</a:t>
          </a:r>
        </a:p>
        <a:p>
          <a:endParaRPr lang="en-US" sz="1100"/>
        </a:p>
        <a:p>
          <a:r>
            <a:rPr lang="en-US" sz="1100"/>
            <a:t>4. Limitations and Disclaimers.</a:t>
          </a:r>
        </a:p>
        <a:p>
          <a:endParaRPr lang="en-US" sz="1100"/>
        </a:p>
        <a:p>
          <a:r>
            <a:rPr lang="en-US" sz="1100"/>
            <a:t>    No trademark or patent rights held by Affirmer are waived, abandoned, surrendered, licensed or otherwise affected by this document.</a:t>
          </a:r>
        </a:p>
        <a:p>
          <a:r>
            <a:rPr lang="en-US" sz="1100"/>
            <a:t>    Affirmer offers the Work as-is and makes no representations or warranties of any kind concerning the Work, express, implied, statutory or otherwise, including without limitation warranties of title, merchantability, fitness for a particular purpose, non infringement, or the absence of latent or other defects, accuracy, or the present or absence of errors, whether or not discoverable, all to the greatest extent permissible under applicable law.</a:t>
          </a:r>
        </a:p>
        <a:p>
          <a:r>
            <a:rPr lang="en-US" sz="1100"/>
            <a:t>    Affirmer disclaims responsibility for clearing rights of other persons that may apply to the Work or any use thereof, including without limitation any person's Copyright and Related Rights in the Work. Further, Affirmer disclaims responsibility for obtaining any necessary consents, permissions or other rights required for any use of the Work.</a:t>
          </a:r>
        </a:p>
        <a:p>
          <a:r>
            <a:rPr lang="en-US" sz="1100"/>
            <a:t>    Affirmer understands and acknowledges that Creative Commons is not a party to this document and has no duty or obligation with respect to this CC0 or use of the Work.</a:t>
          </a:r>
        </a:p>
        <a:p>
          <a:endParaRPr lang="en-US" sz="1100"/>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Shared%20drives/Cartridge/Manufacturing/MultiCavity%20Tooling_MCT/ECO-1640/ECO-1640_Attachment_2_DRAF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 Current Rev 1 X-dir"/>
      <sheetName val="2- Current Rev 1 Y-dir"/>
      <sheetName val="3 - Ø0.20mm Inlet X-dir"/>
      <sheetName val="4 - Ø0.20mm Inlet Y-dir"/>
      <sheetName val="5 - Occlusion Output"/>
      <sheetName val="ABOUT"/>
    </sheetNames>
    <sheetDataSet>
      <sheetData sheetId="0"/>
      <sheetData sheetId="1"/>
      <sheetData sheetId="2"/>
      <sheetData sheetId="3"/>
      <sheetData sheetId="4"/>
      <sheetData sheetId="5"/>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8315A53F-7ECB-41A4-A9BE-6B671F142EFE}" name="Table145" displayName="Table145" ref="B2:Q8" totalsRowCount="1" headerRowDxfId="83" dataDxfId="82" totalsRowDxfId="81">
  <autoFilter ref="B2:Q7" xr:uid="{9C26A97E-EEDC-4878-A431-386D9B97F086}">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autoFilter>
  <tableColumns count="16">
    <tableColumn id="1" xr3:uid="{F2D35C31-32A6-4AED-AC4D-3A09BB0B927A}" name="ID" dataDxfId="80" totalsRowDxfId="79"/>
    <tableColumn id="2" xr3:uid="{A693393A-1AF5-4643-BBA1-5A31724FCB0E}" name="Description" dataDxfId="78" totalsRowDxfId="77"/>
    <tableColumn id="3" xr3:uid="{E65E477B-17C5-4923-8FBC-4BC8669FE18E}" name="P/N and Revision" dataDxfId="76" totalsRowDxfId="75"/>
    <tableColumn id="7" xr3:uid="{FB3F2151-0939-41EC-898F-4C4AC4E6BE06}" name="Type" dataDxfId="74" totalsRowDxfId="73"/>
    <tableColumn id="15" xr3:uid="{24FB222D-FF9F-4A1E-821D-1F8B5E3CCEF1}" name="a" dataDxfId="72" totalsRowDxfId="71"/>
    <tableColumn id="8" xr3:uid="{CDAB4C6E-F293-4657-95BE-98B899F72BC8}" name="Nom" dataDxfId="70" totalsRowDxfId="69"/>
    <tableColumn id="9" xr3:uid="{1E295DAA-11B5-48A2-8591-BC6C911CC105}" name="T1" dataDxfId="68" totalsRowDxfId="67"/>
    <tableColumn id="14" xr3:uid="{00822417-E95B-453B-AC44-0F5D859B0FC4}" name="T2" dataDxfId="66" totalsRowDxfId="65"/>
    <tableColumn id="11" xr3:uid="{09B32923-2EA1-4F67-861E-B7306979A3F1}" name="Lower" dataDxfId="64" totalsRowDxfId="63">
      <calculatedColumnFormula xml:space="preserve"> IF(Table145[[#This Row],[Type]]="Symmetric", Table145[[#This Row],[Nom]]-Table145[[#This Row],[T1]], IF(OR(Table145[[#This Row],[Type]]="Deviation",Table145[[#This Row],[Type]]="Hole"), Table145[[#This Row],[Nom]]+MIN(Table145[[#This Row],[T1]],Table145[[#This Row],[T2]]), IF(Table145[[#This Row],[Type]]="Limits", MIN(Table145[[#This Row],[T1]],Table145[[#This Row],[T2]]), IF(Table145[[#This Row],[Type]]="Band", Table145[[#This Row],[Nom]] - Table145[[#This Row],[T1]]/2,IF(Table145[[#This Row],[Type]]="Shift",-ABS(Table145[[#This Row],[T1]]-Table145[[#This Row],[T2]])/2,IF(Table145[[#This Row],[Type]]="Basic",Table145[[#This Row],[Nom]],""))))))</calculatedColumnFormula>
    </tableColumn>
    <tableColumn id="12" xr3:uid="{F657F40E-F0BF-4F7E-91AF-F105BC770790}" name="Center" dataDxfId="62" totalsRowDxfId="61">
      <calculatedColumnFormula xml:space="preserve"> IFERROR((Table145[[#This Row],[Upper]] + Table145[[#This Row],[Lower]]) / 2, "")</calculatedColumnFormula>
    </tableColumn>
    <tableColumn id="10" xr3:uid="{3D9EF612-B359-4A0D-9DF6-7335EF18A7C5}" name="Upper" dataDxfId="60" totalsRowDxfId="59">
      <calculatedColumnFormula xml:space="preserve"> IF(Table145[[#This Row],[Type]]="Symmetric", Table145[[#This Row],[Nom]]+Table145[[#This Row],[T1]], IF(OR(Table145[[#This Row],[Type]]="Deviation",Table145[[#This Row],[Type]]="Hole"), Table145[[#This Row],[Nom]]+MAX(Table145[[#This Row],[T1]],Table145[[#This Row],[T2]]), IF(Table145[[#This Row],[Type]]="Limits", MAX(Table145[[#This Row],[T1]],Table145[[#This Row],[T2]]), IF(Table145[[#This Row],[Type]]="Band",Table145[[#This Row],[Nom]] + Table145[[#This Row],[T1]]/2,IF(Table145[[#This Row],[Type]]="Shift",ABS(Table145[[#This Row],[T1]]-Table145[[#This Row],[T2]])/2,IF(Table145[[#This Row],[Type]]="Basic",Table145[[#This Row],[Nom]],""))))))</calculatedColumnFormula>
    </tableColumn>
    <tableColumn id="16" xr3:uid="{B138D110-4AE1-4140-B9C5-E3154F884509}" name="Shift" totalsRowFunction="sum" dataDxfId="58" totalsRowDxfId="57">
      <calculatedColumnFormula xml:space="preserve"> IFERROR(Table145[[#This Row],[a]] * Table145[[#This Row],[Center]], "")</calculatedColumnFormula>
    </tableColumn>
    <tableColumn id="17" xr3:uid="{A9E539BF-A5B2-4FF0-938C-011417B396AB}" name="Tol" totalsRowFunction="sum" dataDxfId="56" totalsRowDxfId="55">
      <calculatedColumnFormula xml:space="preserve"> IFERROR(ABS(Table145[[#This Row],[Upper]] - Table145[[#This Row],[Lower]]) / 2 * ABS(Table145[[#This Row],[a]]), "")</calculatedColumnFormula>
    </tableColumn>
    <tableColumn id="18" xr3:uid="{334A9FEB-1466-48C7-8C92-F88118510D88}" name="Tol^2" totalsRowFunction="sum" dataDxfId="54" totalsRowDxfId="53">
      <calculatedColumnFormula xml:space="preserve"> IFERROR(Table145[[#This Row],[Tol]]^2, "")</calculatedColumnFormula>
    </tableColumn>
    <tableColumn id="20" xr3:uid="{600F0676-79F3-41EE-809B-B67D74AF60D6}" name="%" totalsRowFunction="sum" dataDxfId="52" totalsRowDxfId="51" dataCellStyle="Percent">
      <calculatedColumnFormula xml:space="preserve"> IFERROR(Table145[[#This Row],[Tol]] / Table145[[#Totals],[Tol]], "")</calculatedColumnFormula>
    </tableColumn>
    <tableColumn id="21" xr3:uid="{121A5377-9211-40AD-B2F7-85553970760F}" name="Notes/Source" dataDxfId="50" totalsRowDxfId="49"/>
  </tableColumns>
  <tableStyleInfo name="TableStyleLight1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FBCF215C-A000-40A2-AF08-C3CDA277A38E}" name="Table14" displayName="Table14" ref="B2:Q10" totalsRowCount="1" headerRowDxfId="48" dataDxfId="47" totalsRowDxfId="46">
  <autoFilter ref="B2:Q9" xr:uid="{9C26A97E-EEDC-4878-A431-386D9B97F086}"/>
  <tableColumns count="16">
    <tableColumn id="1" xr3:uid="{D95C74EF-2C85-4153-A10B-55CCDBD5BD7D}" name="ID" dataDxfId="45" totalsRowDxfId="44"/>
    <tableColumn id="2" xr3:uid="{85AFA78B-C1B5-4523-9E3F-650499395C14}" name="Description" dataDxfId="43" totalsRowDxfId="42"/>
    <tableColumn id="3" xr3:uid="{7AEE7740-C986-4692-9FBC-F83E16BAB651}" name="P/N and Revision" dataDxfId="41" totalsRowDxfId="40"/>
    <tableColumn id="7" xr3:uid="{A4AEABF4-D402-4000-861E-1D4E3CE11636}" name="Type" dataDxfId="39" totalsRowDxfId="38"/>
    <tableColumn id="15" xr3:uid="{EFAA5345-5149-4659-9652-60D60F67943E}" name="a" dataDxfId="37" totalsRowDxfId="36"/>
    <tableColumn id="8" xr3:uid="{223274CA-1C06-421F-BA6A-65A13BE4B1C5}" name="Nom" dataDxfId="35" totalsRowDxfId="34"/>
    <tableColumn id="9" xr3:uid="{8F7FF99F-0B81-44CE-B2D2-B93A2A4D312F}" name="T1" dataDxfId="33" totalsRowDxfId="32"/>
    <tableColumn id="14" xr3:uid="{FE34E518-CDCF-434B-8A53-225F4AC4E0FF}" name="T2" dataDxfId="31" totalsRowDxfId="30"/>
    <tableColumn id="11" xr3:uid="{15DF233D-1F45-400A-B132-BFABB9ECC584}" name="Lower" dataDxfId="29" totalsRowDxfId="28">
      <calculatedColumnFormula xml:space="preserve"> IF(Table14[[#This Row],[Type]]="Symmetric", Table14[[#This Row],[Nom]]-Table14[[#This Row],[T1]], IF(OR(Table14[[#This Row],[Type]]="Deviation",Table14[[#This Row],[Type]]="Hole"), Table14[[#This Row],[Nom]]+MIN(Table14[[#This Row],[T1]],Table14[[#This Row],[T2]]), IF(Table14[[#This Row],[Type]]="Limits", MIN(Table14[[#This Row],[T1]],Table14[[#This Row],[T2]]), IF(Table14[[#This Row],[Type]]="Band", Table14[[#This Row],[Nom]] - Table14[[#This Row],[T1]]/2,IF(Table14[[#This Row],[Type]]="Shift",-ABS(Table14[[#This Row],[T1]]-Table14[[#This Row],[T2]])/2,IF(Table14[[#This Row],[Type]]="Basic",Table14[[#This Row],[Nom]],""))))))</calculatedColumnFormula>
    </tableColumn>
    <tableColumn id="12" xr3:uid="{B7A35C05-98CD-45A0-BF1D-109608324D75}" name="Center" dataDxfId="27" totalsRowDxfId="26">
      <calculatedColumnFormula xml:space="preserve"> IFERROR((Table14[[#This Row],[Upper]] + Table14[[#This Row],[Lower]]) / 2, "")</calculatedColumnFormula>
    </tableColumn>
    <tableColumn id="10" xr3:uid="{EAD19AC1-EC12-40B8-9BC0-D44B1FCD95DC}" name="Upper" dataDxfId="25" totalsRowDxfId="24">
      <calculatedColumnFormula xml:space="preserve"> IF(Table14[[#This Row],[Type]]="Symmetric", Table14[[#This Row],[Nom]]+Table14[[#This Row],[T1]], IF(OR(Table14[[#This Row],[Type]]="Deviation",Table14[[#This Row],[Type]]="Hole"), Table14[[#This Row],[Nom]]+MAX(Table14[[#This Row],[T1]],Table14[[#This Row],[T2]]), IF(Table14[[#This Row],[Type]]="Limits", MAX(Table14[[#This Row],[T1]],Table14[[#This Row],[T2]]), IF(Table14[[#This Row],[Type]]="Band",Table14[[#This Row],[Nom]] + Table14[[#This Row],[T1]]/2,IF(Table14[[#This Row],[Type]]="Shift",ABS(Table14[[#This Row],[T1]]-Table14[[#This Row],[T2]])/2,IF(Table14[[#This Row],[Type]]="Basic",Table14[[#This Row],[Nom]],""))))))</calculatedColumnFormula>
    </tableColumn>
    <tableColumn id="16" xr3:uid="{70CECF09-531C-4DBA-B1EB-2B6C6542B8BF}" name="Shift" totalsRowFunction="sum" dataDxfId="23" totalsRowDxfId="22">
      <calculatedColumnFormula xml:space="preserve"> IFERROR(Table14[[#This Row],[a]] * Table14[[#This Row],[Center]], "")</calculatedColumnFormula>
    </tableColumn>
    <tableColumn id="17" xr3:uid="{9EFB51F0-70E6-43D8-A21A-82E529FC5B00}" name="Tol" totalsRowFunction="sum" dataDxfId="21" totalsRowDxfId="20">
      <calculatedColumnFormula xml:space="preserve"> IFERROR(ABS(Table14[[#This Row],[Upper]] - Table14[[#This Row],[Lower]]) / 2 * ABS(Table14[[#This Row],[a]]), "")</calculatedColumnFormula>
    </tableColumn>
    <tableColumn id="18" xr3:uid="{BDFBBC62-A88E-4450-9392-AE2C5D7C0D13}" name="Tol^2" totalsRowFunction="sum" dataDxfId="19" totalsRowDxfId="18">
      <calculatedColumnFormula xml:space="preserve"> IFERROR(Table14[[#This Row],[Tol]]^2, "")</calculatedColumnFormula>
    </tableColumn>
    <tableColumn id="20" xr3:uid="{81C9E989-4B30-4EFA-909D-A8E03633F1A2}" name="%" totalsRowFunction="sum" dataDxfId="17" totalsRowDxfId="16" dataCellStyle="Percent">
      <calculatedColumnFormula xml:space="preserve"> IFERROR(Table14[[#This Row],[Tol]] / Table14[[#Totals],[Tol]], "")</calculatedColumnFormula>
    </tableColumn>
    <tableColumn id="21" xr3:uid="{C517D9C6-E07E-4612-9EB3-9B38B0F399A7}" name="Notes/Source" dataDxfId="15" totalsRowDxfId="14"/>
  </tableColumns>
  <tableStyleInfo name="TableStyleLight1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hyperlink" Target="https://cad.onshape.com/documents/2cdf3ec9a48d2dc333b071db/w/962d4b694777873f554dd56f/e/e47ffd0abc92078010ae7423" TargetMode="External"/><Relationship Id="rId5" Type="http://schemas.openxmlformats.org/officeDocument/2006/relationships/comments" Target="../comments2.xml"/><Relationship Id="rId4" Type="http://schemas.openxmlformats.org/officeDocument/2006/relationships/table" Target="../tables/table2.x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hyperlink" Target="https://rad.cm/tol-docs" TargetMode="External"/><Relationship Id="rId1" Type="http://schemas.openxmlformats.org/officeDocument/2006/relationships/hyperlink" Target="https://www.rad.cm/" TargetMode="Externa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7CDF17-1C82-4AB7-B7EC-18B9495B41DA}">
  <dimension ref="B1:Q21"/>
  <sheetViews>
    <sheetView showGridLines="0" zoomScale="120" zoomScaleNormal="120" workbookViewId="0">
      <selection activeCell="M22" sqref="M22"/>
    </sheetView>
  </sheetViews>
  <sheetFormatPr baseColWidth="10" defaultColWidth="8.6640625" defaultRowHeight="15" x14ac:dyDescent="0.2"/>
  <cols>
    <col min="1" max="1" width="4" style="1" customWidth="1"/>
    <col min="2" max="2" width="6.83203125" style="1" bestFit="1" customWidth="1"/>
    <col min="3" max="3" width="25.83203125" style="1" customWidth="1"/>
    <col min="4" max="4" width="18" style="1" customWidth="1"/>
    <col min="5" max="5" width="9.1640625" style="1" bestFit="1" customWidth="1"/>
    <col min="6" max="6" width="6" style="2" bestFit="1" customWidth="1"/>
    <col min="7" max="7" width="9" style="1" bestFit="1" customWidth="1"/>
    <col min="8" max="8" width="7" style="1" bestFit="1" customWidth="1"/>
    <col min="9" max="9" width="11.6640625" style="1" customWidth="1"/>
    <col min="10" max="10" width="10.1640625" style="1" bestFit="1" customWidth="1"/>
    <col min="11" max="11" width="10.6640625" style="1" bestFit="1" customWidth="1"/>
    <col min="12" max="12" width="10.1640625" style="1" bestFit="1" customWidth="1"/>
    <col min="13" max="13" width="8.83203125" style="1" bestFit="1" customWidth="1"/>
    <col min="14" max="14" width="7.6640625" style="1" bestFit="1" customWidth="1"/>
    <col min="15" max="15" width="10.6640625" style="1" bestFit="1" customWidth="1"/>
    <col min="16" max="16" width="7.6640625" style="1" bestFit="1" customWidth="1"/>
    <col min="17" max="17" width="44.33203125" style="1" customWidth="1"/>
    <col min="18" max="16384" width="8.6640625" style="1"/>
  </cols>
  <sheetData>
    <row r="1" spans="2:17" ht="86.25" customHeight="1" x14ac:dyDescent="0.2"/>
    <row r="2" spans="2:17" x14ac:dyDescent="0.2">
      <c r="B2" s="3" t="s">
        <v>0</v>
      </c>
      <c r="C2" s="4" t="s">
        <v>1</v>
      </c>
      <c r="D2" s="4" t="s">
        <v>2</v>
      </c>
      <c r="E2" s="4" t="s">
        <v>3</v>
      </c>
      <c r="F2" s="5" t="s">
        <v>4</v>
      </c>
      <c r="G2" s="5" t="s">
        <v>5</v>
      </c>
      <c r="H2" s="5" t="s">
        <v>6</v>
      </c>
      <c r="I2" s="5" t="s">
        <v>7</v>
      </c>
      <c r="J2" s="6" t="s">
        <v>8</v>
      </c>
      <c r="K2" s="6" t="s">
        <v>9</v>
      </c>
      <c r="L2" s="6" t="s">
        <v>10</v>
      </c>
      <c r="M2" s="7" t="s">
        <v>11</v>
      </c>
      <c r="N2" s="7" t="s">
        <v>12</v>
      </c>
      <c r="O2" s="7" t="s">
        <v>13</v>
      </c>
      <c r="P2" s="8" t="s">
        <v>14</v>
      </c>
      <c r="Q2" s="9" t="s">
        <v>15</v>
      </c>
    </row>
    <row r="3" spans="2:17" x14ac:dyDescent="0.2">
      <c r="B3" s="2">
        <v>1</v>
      </c>
      <c r="E3" s="10"/>
      <c r="F3" s="11"/>
      <c r="G3" s="12"/>
      <c r="H3" s="12"/>
      <c r="I3" s="12"/>
      <c r="J3" s="12" t="str">
        <f xml:space="preserve"> IF(Table145[[#This Row],[Type]]="Symmetric", Table145[[#This Row],[Nom]]-Table145[[#This Row],[T1]], IF(OR(Table145[[#This Row],[Type]]="Deviation",Table145[[#This Row],[Type]]="Hole"), Table145[[#This Row],[Nom]]+MIN(Table145[[#This Row],[T1]],Table145[[#This Row],[T2]]), IF(Table145[[#This Row],[Type]]="Limits", MIN(Table145[[#This Row],[T1]],Table145[[#This Row],[T2]]), IF(Table145[[#This Row],[Type]]="Band", Table145[[#This Row],[Nom]] - Table145[[#This Row],[T1]]/2,IF(Table145[[#This Row],[Type]]="Shift",-ABS(Table145[[#This Row],[T1]]-Table145[[#This Row],[T2]])/2,IF(Table145[[#This Row],[Type]]="Basic",Table145[[#This Row],[Nom]],""))))))</f>
        <v/>
      </c>
      <c r="K3" s="12" t="str">
        <f xml:space="preserve"> IFERROR((Table145[[#This Row],[Upper]] + Table145[[#This Row],[Lower]]) / 2, "")</f>
        <v/>
      </c>
      <c r="L3" s="12" t="str">
        <f xml:space="preserve"> IF(Table145[[#This Row],[Type]]="Symmetric", Table145[[#This Row],[Nom]]+Table145[[#This Row],[T1]], IF(OR(Table145[[#This Row],[Type]]="Deviation",Table145[[#This Row],[Type]]="Hole"), Table145[[#This Row],[Nom]]+MAX(Table145[[#This Row],[T1]],Table145[[#This Row],[T2]]), IF(Table145[[#This Row],[Type]]="Limits", MAX(Table145[[#This Row],[T1]],Table145[[#This Row],[T2]]), IF(Table145[[#This Row],[Type]]="Band",Table145[[#This Row],[Nom]] + Table145[[#This Row],[T1]]/2,IF(Table145[[#This Row],[Type]]="Shift",ABS(Table145[[#This Row],[T1]]-Table145[[#This Row],[T2]])/2,IF(Table145[[#This Row],[Type]]="Basic",Table145[[#This Row],[Nom]],""))))))</f>
        <v/>
      </c>
      <c r="M3" s="13" t="str">
        <f xml:space="preserve"> IFERROR(Table145[[#This Row],[a]] * Table145[[#This Row],[Center]], "")</f>
        <v/>
      </c>
      <c r="N3" s="13" t="str">
        <f xml:space="preserve"> IFERROR(ABS(Table145[[#This Row],[Upper]] - Table145[[#This Row],[Lower]]) / 2 * ABS(Table145[[#This Row],[a]]), "")</f>
        <v/>
      </c>
      <c r="O3" s="14" t="str">
        <f xml:space="preserve"> IFERROR(Table145[[#This Row],[Tol]]^2, "")</f>
        <v/>
      </c>
      <c r="P3" s="15" t="str">
        <f xml:space="preserve"> IFERROR(Table145[[#This Row],[Tol]] / Table145[[#Totals],[Tol]], "")</f>
        <v/>
      </c>
      <c r="Q3" s="16"/>
    </row>
    <row r="4" spans="2:17" x14ac:dyDescent="0.2">
      <c r="B4" s="2">
        <v>2</v>
      </c>
      <c r="E4" s="10"/>
      <c r="F4" s="11"/>
      <c r="G4" s="12"/>
      <c r="H4" s="12"/>
      <c r="I4" s="12"/>
      <c r="J4" s="12" t="str">
        <f xml:space="preserve"> IF(Table145[[#This Row],[Type]]="Symmetric", Table145[[#This Row],[Nom]]-Table145[[#This Row],[T1]], IF(OR(Table145[[#This Row],[Type]]="Deviation",Table145[[#This Row],[Type]]="Hole"), Table145[[#This Row],[Nom]]+MIN(Table145[[#This Row],[T1]],Table145[[#This Row],[T2]]), IF(Table145[[#This Row],[Type]]="Limits", MIN(Table145[[#This Row],[T1]],Table145[[#This Row],[T2]]), IF(Table145[[#This Row],[Type]]="Band", Table145[[#This Row],[Nom]] - Table145[[#This Row],[T1]]/2,IF(Table145[[#This Row],[Type]]="Shift",-ABS(Table145[[#This Row],[T1]]-Table145[[#This Row],[T2]])/2,IF(Table145[[#This Row],[Type]]="Basic",Table145[[#This Row],[Nom]],""))))))</f>
        <v/>
      </c>
      <c r="K4" s="12" t="str">
        <f xml:space="preserve"> IFERROR((Table145[[#This Row],[Upper]] + Table145[[#This Row],[Lower]]) / 2, "")</f>
        <v/>
      </c>
      <c r="L4" s="12" t="str">
        <f xml:space="preserve"> IF(Table145[[#This Row],[Type]]="Symmetric", Table145[[#This Row],[Nom]]+Table145[[#This Row],[T1]], IF(OR(Table145[[#This Row],[Type]]="Deviation",Table145[[#This Row],[Type]]="Hole"), Table145[[#This Row],[Nom]]+MAX(Table145[[#This Row],[T1]],Table145[[#This Row],[T2]]), IF(Table145[[#This Row],[Type]]="Limits", MAX(Table145[[#This Row],[T1]],Table145[[#This Row],[T2]]), IF(Table145[[#This Row],[Type]]="Band",Table145[[#This Row],[Nom]] + Table145[[#This Row],[T1]]/2,IF(Table145[[#This Row],[Type]]="Shift",ABS(Table145[[#This Row],[T1]]-Table145[[#This Row],[T2]])/2,IF(Table145[[#This Row],[Type]]="Basic",Table145[[#This Row],[Nom]],""))))))</f>
        <v/>
      </c>
      <c r="M4" s="13" t="str">
        <f xml:space="preserve"> IFERROR(Table145[[#This Row],[a]] * Table145[[#This Row],[Center]], "")</f>
        <v/>
      </c>
      <c r="N4" s="13" t="str">
        <f xml:space="preserve"> IFERROR(ABS(Table145[[#This Row],[Upper]] - Table145[[#This Row],[Lower]]) / 2 * ABS(Table145[[#This Row],[a]]), "")</f>
        <v/>
      </c>
      <c r="O4" s="14" t="str">
        <f xml:space="preserve"> IFERROR(Table145[[#This Row],[Tol]]^2, "")</f>
        <v/>
      </c>
      <c r="P4" s="15" t="str">
        <f xml:space="preserve"> IFERROR(Table145[[#This Row],[Tol]] / Table145[[#Totals],[Tol]], "")</f>
        <v/>
      </c>
      <c r="Q4" s="16"/>
    </row>
    <row r="5" spans="2:17" x14ac:dyDescent="0.2">
      <c r="B5" s="2">
        <v>3</v>
      </c>
      <c r="E5" s="10"/>
      <c r="F5" s="11"/>
      <c r="G5" s="12"/>
      <c r="H5" s="12"/>
      <c r="I5" s="12"/>
      <c r="J5" s="12" t="str">
        <f xml:space="preserve"> IF(Table145[[#This Row],[Type]]="Symmetric", Table145[[#This Row],[Nom]]-Table145[[#This Row],[T1]], IF(OR(Table145[[#This Row],[Type]]="Deviation",Table145[[#This Row],[Type]]="Hole"), Table145[[#This Row],[Nom]]+MIN(Table145[[#This Row],[T1]],Table145[[#This Row],[T2]]), IF(Table145[[#This Row],[Type]]="Limits", MIN(Table145[[#This Row],[T1]],Table145[[#This Row],[T2]]), IF(Table145[[#This Row],[Type]]="Band", Table145[[#This Row],[Nom]] - Table145[[#This Row],[T1]]/2,IF(Table145[[#This Row],[Type]]="Shift",-ABS(Table145[[#This Row],[T1]]-Table145[[#This Row],[T2]])/2,IF(Table145[[#This Row],[Type]]="Basic",Table145[[#This Row],[Nom]],""))))))</f>
        <v/>
      </c>
      <c r="K5" s="12" t="str">
        <f xml:space="preserve"> IFERROR((Table145[[#This Row],[Upper]] + Table145[[#This Row],[Lower]]) / 2, "")</f>
        <v/>
      </c>
      <c r="L5" s="12" t="str">
        <f xml:space="preserve"> IF(Table145[[#This Row],[Type]]="Symmetric", Table145[[#This Row],[Nom]]+Table145[[#This Row],[T1]], IF(OR(Table145[[#This Row],[Type]]="Deviation",Table145[[#This Row],[Type]]="Hole"), Table145[[#This Row],[Nom]]+MAX(Table145[[#This Row],[T1]],Table145[[#This Row],[T2]]), IF(Table145[[#This Row],[Type]]="Limits", MAX(Table145[[#This Row],[T1]],Table145[[#This Row],[T2]]), IF(Table145[[#This Row],[Type]]="Band",Table145[[#This Row],[Nom]] + Table145[[#This Row],[T1]]/2,IF(Table145[[#This Row],[Type]]="Shift",ABS(Table145[[#This Row],[T1]]-Table145[[#This Row],[T2]])/2,IF(Table145[[#This Row],[Type]]="Basic",Table145[[#This Row],[Nom]],""))))))</f>
        <v/>
      </c>
      <c r="M5" s="13" t="str">
        <f xml:space="preserve"> IFERROR(Table145[[#This Row],[a]] * Table145[[#This Row],[Center]], "")</f>
        <v/>
      </c>
      <c r="N5" s="13" t="str">
        <f xml:space="preserve"> IFERROR(ABS(Table145[[#This Row],[Upper]] - Table145[[#This Row],[Lower]]) / 2 * ABS(Table145[[#This Row],[a]]), "")</f>
        <v/>
      </c>
      <c r="O5" s="14" t="str">
        <f xml:space="preserve"> IFERROR(Table145[[#This Row],[Tol]]^2, "")</f>
        <v/>
      </c>
      <c r="P5" s="15" t="str">
        <f xml:space="preserve"> IFERROR(Table145[[#This Row],[Tol]] / Table145[[#Totals],[Tol]], "")</f>
        <v/>
      </c>
      <c r="Q5" s="16"/>
    </row>
    <row r="6" spans="2:17" x14ac:dyDescent="0.2">
      <c r="B6" s="2">
        <v>4</v>
      </c>
      <c r="E6" s="10"/>
      <c r="F6" s="11"/>
      <c r="G6" s="12"/>
      <c r="H6" s="12"/>
      <c r="I6" s="12"/>
      <c r="J6" s="12" t="str">
        <f xml:space="preserve"> IF(Table145[[#This Row],[Type]]="Symmetric", Table145[[#This Row],[Nom]]-Table145[[#This Row],[T1]], IF(OR(Table145[[#This Row],[Type]]="Deviation",Table145[[#This Row],[Type]]="Hole"), Table145[[#This Row],[Nom]]+MIN(Table145[[#This Row],[T1]],Table145[[#This Row],[T2]]), IF(Table145[[#This Row],[Type]]="Limits", MIN(Table145[[#This Row],[T1]],Table145[[#This Row],[T2]]), IF(Table145[[#This Row],[Type]]="Band", Table145[[#This Row],[Nom]] - Table145[[#This Row],[T1]]/2,IF(Table145[[#This Row],[Type]]="Shift",-ABS(Table145[[#This Row],[T1]]-Table145[[#This Row],[T2]])/2,IF(Table145[[#This Row],[Type]]="Basic",Table145[[#This Row],[Nom]],""))))))</f>
        <v/>
      </c>
      <c r="K6" s="12" t="str">
        <f xml:space="preserve"> IFERROR((Table145[[#This Row],[Upper]] + Table145[[#This Row],[Lower]]) / 2, "")</f>
        <v/>
      </c>
      <c r="L6" s="12" t="str">
        <f xml:space="preserve"> IF(Table145[[#This Row],[Type]]="Symmetric", Table145[[#This Row],[Nom]]+Table145[[#This Row],[T1]], IF(OR(Table145[[#This Row],[Type]]="Deviation",Table145[[#This Row],[Type]]="Hole"), Table145[[#This Row],[Nom]]+MAX(Table145[[#This Row],[T1]],Table145[[#This Row],[T2]]), IF(Table145[[#This Row],[Type]]="Limits", MAX(Table145[[#This Row],[T1]],Table145[[#This Row],[T2]]), IF(Table145[[#This Row],[Type]]="Band",Table145[[#This Row],[Nom]] + Table145[[#This Row],[T1]]/2,IF(Table145[[#This Row],[Type]]="Shift",ABS(Table145[[#This Row],[T1]]-Table145[[#This Row],[T2]])/2,IF(Table145[[#This Row],[Type]]="Basic",Table145[[#This Row],[Nom]],""))))))</f>
        <v/>
      </c>
      <c r="M6" s="13" t="str">
        <f xml:space="preserve"> IFERROR(Table145[[#This Row],[a]] * Table145[[#This Row],[Center]], "")</f>
        <v/>
      </c>
      <c r="N6" s="13" t="str">
        <f xml:space="preserve"> IFERROR(ABS(Table145[[#This Row],[Upper]] - Table145[[#This Row],[Lower]]) / 2 * ABS(Table145[[#This Row],[a]]), "")</f>
        <v/>
      </c>
      <c r="O6" s="14" t="str">
        <f xml:space="preserve"> IFERROR(Table145[[#This Row],[Tol]]^2, "")</f>
        <v/>
      </c>
      <c r="P6" s="15" t="str">
        <f xml:space="preserve"> IFERROR(Table145[[#This Row],[Tol]] / Table145[[#Totals],[Tol]], "")</f>
        <v/>
      </c>
      <c r="Q6" s="16"/>
    </row>
    <row r="7" spans="2:17" x14ac:dyDescent="0.2">
      <c r="B7" s="2">
        <v>5</v>
      </c>
      <c r="E7" s="10"/>
      <c r="F7" s="11"/>
      <c r="G7" s="12"/>
      <c r="H7" s="12"/>
      <c r="I7" s="12"/>
      <c r="J7" s="12" t="str">
        <f xml:space="preserve"> IF(Table145[[#This Row],[Type]]="Symmetric", Table145[[#This Row],[Nom]]-Table145[[#This Row],[T1]], IF(OR(Table145[[#This Row],[Type]]="Deviation",Table145[[#This Row],[Type]]="Hole"), Table145[[#This Row],[Nom]]+MIN(Table145[[#This Row],[T1]],Table145[[#This Row],[T2]]), IF(Table145[[#This Row],[Type]]="Limits", MIN(Table145[[#This Row],[T1]],Table145[[#This Row],[T2]]), IF(Table145[[#This Row],[Type]]="Band", Table145[[#This Row],[Nom]] - Table145[[#This Row],[T1]]/2,IF(Table145[[#This Row],[Type]]="Shift",-ABS(Table145[[#This Row],[T1]]-Table145[[#This Row],[T2]])/2,IF(Table145[[#This Row],[Type]]="Basic",Table145[[#This Row],[Nom]],""))))))</f>
        <v/>
      </c>
      <c r="K7" s="12" t="str">
        <f xml:space="preserve"> IFERROR((Table145[[#This Row],[Upper]] + Table145[[#This Row],[Lower]]) / 2, "")</f>
        <v/>
      </c>
      <c r="L7" s="12" t="str">
        <f xml:space="preserve"> IF(Table145[[#This Row],[Type]]="Symmetric", Table145[[#This Row],[Nom]]+Table145[[#This Row],[T1]], IF(OR(Table145[[#This Row],[Type]]="Deviation",Table145[[#This Row],[Type]]="Hole"), Table145[[#This Row],[Nom]]+MAX(Table145[[#This Row],[T1]],Table145[[#This Row],[T2]]), IF(Table145[[#This Row],[Type]]="Limits", MAX(Table145[[#This Row],[T1]],Table145[[#This Row],[T2]]), IF(Table145[[#This Row],[Type]]="Band",Table145[[#This Row],[Nom]] + Table145[[#This Row],[T1]]/2,IF(Table145[[#This Row],[Type]]="Shift",ABS(Table145[[#This Row],[T1]]-Table145[[#This Row],[T2]])/2,IF(Table145[[#This Row],[Type]]="Basic",Table145[[#This Row],[Nom]],""))))))</f>
        <v/>
      </c>
      <c r="M7" s="13" t="str">
        <f xml:space="preserve"> IFERROR(Table145[[#This Row],[a]] * Table145[[#This Row],[Center]], "")</f>
        <v/>
      </c>
      <c r="N7" s="13" t="str">
        <f xml:space="preserve"> IFERROR(ABS(Table145[[#This Row],[Upper]] - Table145[[#This Row],[Lower]]) / 2 * ABS(Table145[[#This Row],[a]]), "")</f>
        <v/>
      </c>
      <c r="O7" s="14" t="str">
        <f xml:space="preserve"> IFERROR(Table145[[#This Row],[Tol]]^2, "")</f>
        <v/>
      </c>
      <c r="P7" s="15" t="str">
        <f xml:space="preserve"> IFERROR(Table145[[#This Row],[Tol]] / Table145[[#Totals],[Tol]], "")</f>
        <v/>
      </c>
      <c r="Q7" s="16"/>
    </row>
    <row r="8" spans="2:17" x14ac:dyDescent="0.2">
      <c r="B8" s="2"/>
      <c r="G8" s="2"/>
      <c r="H8" s="2"/>
      <c r="I8" s="2"/>
      <c r="J8" s="2"/>
      <c r="K8" s="2"/>
      <c r="L8" s="2"/>
      <c r="M8" s="13">
        <f>SUBTOTAL(109,Table145[Shift])</f>
        <v>0</v>
      </c>
      <c r="N8" s="13">
        <f>SUBTOTAL(109,Table145[Tol])</f>
        <v>0</v>
      </c>
      <c r="O8" s="14">
        <f>SUBTOTAL(109,Table145[Tol^2])</f>
        <v>0</v>
      </c>
      <c r="P8" s="17">
        <f>SUBTOTAL(109,Table145[%])</f>
        <v>0</v>
      </c>
    </row>
    <row r="10" spans="2:17" x14ac:dyDescent="0.2">
      <c r="B10" s="18"/>
    </row>
    <row r="11" spans="2:17" x14ac:dyDescent="0.2">
      <c r="J11" s="19" t="s">
        <v>8</v>
      </c>
      <c r="K11" s="19" t="s">
        <v>9</v>
      </c>
      <c r="L11" s="19" t="s">
        <v>10</v>
      </c>
    </row>
    <row r="12" spans="2:17" x14ac:dyDescent="0.2">
      <c r="I12" s="20" t="s">
        <v>16</v>
      </c>
      <c r="J12" s="21">
        <f xml:space="preserve"> Table145[[#Totals],[Shift]] - Table145[[#Totals],[Tol]]</f>
        <v>0</v>
      </c>
      <c r="K12" s="31">
        <f>Table145[[#Totals],[Shift]]</f>
        <v>0</v>
      </c>
      <c r="L12" s="21">
        <f xml:space="preserve"> Table145[[#Totals],[Shift]] + Table145[[#Totals],[Tol]]</f>
        <v>0</v>
      </c>
    </row>
    <row r="13" spans="2:17" x14ac:dyDescent="0.2">
      <c r="I13" s="20" t="s">
        <v>17</v>
      </c>
      <c r="J13" s="21">
        <f xml:space="preserve"> Table145[[#Totals],[Shift]] - SQRT(Table145[[#Totals],[Tol^2]])</f>
        <v>0</v>
      </c>
      <c r="K13" s="31"/>
      <c r="L13" s="21">
        <f xml:space="preserve"> Table145[[#Totals],[Shift]] + SQRT(Table145[[#Totals],[Tol^2]])</f>
        <v>0</v>
      </c>
      <c r="M13" s="22"/>
    </row>
    <row r="14" spans="2:17" x14ac:dyDescent="0.2">
      <c r="I14" s="20" t="s">
        <v>18</v>
      </c>
      <c r="J14" s="21">
        <f xml:space="preserve"> Table145[[#Totals],[Shift]] - 1.5 * SQRT(Table145[[#Totals],[Tol^2]])</f>
        <v>0</v>
      </c>
      <c r="K14" s="31"/>
      <c r="L14" s="21">
        <f xml:space="preserve"> Table145[[#Totals],[Shift]] + 1.5 * SQRT(Table145[[#Totals],[Tol^2]])</f>
        <v>0</v>
      </c>
    </row>
    <row r="16" spans="2:17" x14ac:dyDescent="0.2">
      <c r="I16" s="22"/>
      <c r="J16" s="23"/>
      <c r="K16" s="23"/>
    </row>
    <row r="17" spans="10:11" x14ac:dyDescent="0.2">
      <c r="J17" s="24"/>
      <c r="K17" s="25"/>
    </row>
    <row r="18" spans="10:11" x14ac:dyDescent="0.2">
      <c r="J18" s="24"/>
      <c r="K18" s="25"/>
    </row>
    <row r="19" spans="10:11" x14ac:dyDescent="0.2">
      <c r="J19" s="24"/>
      <c r="K19" s="25"/>
    </row>
    <row r="20" spans="10:11" x14ac:dyDescent="0.2">
      <c r="J20" s="24"/>
      <c r="K20" s="25"/>
    </row>
    <row r="21" spans="10:11" x14ac:dyDescent="0.2">
      <c r="J21" s="24"/>
      <c r="K21" s="25"/>
    </row>
  </sheetData>
  <mergeCells count="1">
    <mergeCell ref="K12:K14"/>
  </mergeCells>
  <conditionalFormatting sqref="G3:G7">
    <cfRule type="expression" dxfId="13" priority="5">
      <formula>OR(E3="Limits", E3="Shift")</formula>
    </cfRule>
    <cfRule type="expression" dxfId="12" priority="2">
      <formula>OR(E3="Symmetric", E3="Deviation", E3="Band", E3="Basic")</formula>
    </cfRule>
  </conditionalFormatting>
  <conditionalFormatting sqref="H3:H7">
    <cfRule type="expression" dxfId="11" priority="4">
      <formula>OR(E3="Symmetric", E3="Deviation", E3="Band", E3="Limits", E3="Shift")</formula>
    </cfRule>
    <cfRule type="expression" dxfId="10" priority="1">
      <formula>OR(E3="Basic")</formula>
    </cfRule>
  </conditionalFormatting>
  <conditionalFormatting sqref="I3:I7">
    <cfRule type="expression" dxfId="9" priority="3">
      <formula>OR(E3="Deviation", E3="Limits", E3="Shift")</formula>
    </cfRule>
    <cfRule type="expression" dxfId="8" priority="6">
      <formula>OR(E3="Symmetric",E3="Band", E3="Basic")</formula>
    </cfRule>
  </conditionalFormatting>
  <conditionalFormatting sqref="J12:L12 J13:J14 L13:L14">
    <cfRule type="cellIs" dxfId="7" priority="7" operator="lessThan">
      <formula>0</formula>
    </cfRule>
  </conditionalFormatting>
  <dataValidations count="1">
    <dataValidation type="list" allowBlank="1" showInputMessage="1" showErrorMessage="1" sqref="E3:E7" xr:uid="{65F8DD95-B756-470A-914A-3187850697DD}">
      <formula1>"Symmetric,Deviation,Limits,Band,Shift,Basic"</formula1>
    </dataValidation>
  </dataValidations>
  <pageMargins left="0.7" right="0.7" top="0.75" bottom="0.75" header="0.3" footer="0.3"/>
  <pageSetup orientation="portrait" r:id="rId1"/>
  <drawing r:id="rId2"/>
  <legacyDrawing r:id="rId3"/>
  <tableParts count="1">
    <tablePart r:id="rId4"/>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F5ED7B-84D2-4865-92B2-EE36A8CAB620}">
  <dimension ref="B1:Q23"/>
  <sheetViews>
    <sheetView showGridLines="0" zoomScale="120" zoomScaleNormal="120" workbookViewId="0">
      <selection activeCell="D15" sqref="D15"/>
    </sheetView>
  </sheetViews>
  <sheetFormatPr baseColWidth="10" defaultColWidth="8.6640625" defaultRowHeight="15" x14ac:dyDescent="0.2"/>
  <cols>
    <col min="1" max="1" width="4" style="1" customWidth="1"/>
    <col min="2" max="2" width="6.83203125" style="1" bestFit="1" customWidth="1"/>
    <col min="3" max="3" width="25.83203125" style="1" customWidth="1"/>
    <col min="4" max="4" width="18" style="1" customWidth="1"/>
    <col min="5" max="5" width="9.1640625" style="1" bestFit="1" customWidth="1"/>
    <col min="6" max="6" width="6" style="2" bestFit="1" customWidth="1"/>
    <col min="7" max="7" width="9" style="1" bestFit="1" customWidth="1"/>
    <col min="8" max="8" width="7" style="1" bestFit="1" customWidth="1"/>
    <col min="9" max="9" width="9.83203125" style="1" bestFit="1" customWidth="1"/>
    <col min="10" max="10" width="10.1640625" style="1" bestFit="1" customWidth="1"/>
    <col min="11" max="11" width="10.6640625" style="1" bestFit="1" customWidth="1"/>
    <col min="12" max="12" width="10.1640625" style="1" bestFit="1" customWidth="1"/>
    <col min="13" max="13" width="8.83203125" style="1" bestFit="1" customWidth="1"/>
    <col min="14" max="14" width="7.6640625" style="1" bestFit="1" customWidth="1"/>
    <col min="15" max="15" width="10.6640625" style="1" bestFit="1" customWidth="1"/>
    <col min="16" max="16" width="7.6640625" style="1" bestFit="1" customWidth="1"/>
    <col min="17" max="17" width="44.33203125" style="1" customWidth="1"/>
    <col min="18" max="16384" width="8.6640625" style="1"/>
  </cols>
  <sheetData>
    <row r="1" spans="2:17" ht="86.25" customHeight="1" x14ac:dyDescent="0.2"/>
    <row r="2" spans="2:17" x14ac:dyDescent="0.2">
      <c r="B2" s="3" t="s">
        <v>0</v>
      </c>
      <c r="C2" s="4" t="s">
        <v>1</v>
      </c>
      <c r="D2" s="4" t="s">
        <v>2</v>
      </c>
      <c r="E2" s="4" t="s">
        <v>3</v>
      </c>
      <c r="F2" s="5" t="s">
        <v>4</v>
      </c>
      <c r="G2" s="5" t="s">
        <v>5</v>
      </c>
      <c r="H2" s="5" t="s">
        <v>6</v>
      </c>
      <c r="I2" s="5" t="s">
        <v>7</v>
      </c>
      <c r="J2" s="6" t="s">
        <v>8</v>
      </c>
      <c r="K2" s="6" t="s">
        <v>9</v>
      </c>
      <c r="L2" s="6" t="s">
        <v>10</v>
      </c>
      <c r="M2" s="7" t="s">
        <v>11</v>
      </c>
      <c r="N2" s="7" t="s">
        <v>12</v>
      </c>
      <c r="O2" s="7" t="s">
        <v>13</v>
      </c>
      <c r="P2" s="8" t="s">
        <v>14</v>
      </c>
      <c r="Q2" s="9" t="s">
        <v>15</v>
      </c>
    </row>
    <row r="3" spans="2:17" x14ac:dyDescent="0.2">
      <c r="B3" s="2">
        <v>1</v>
      </c>
      <c r="C3" s="1" t="s">
        <v>19</v>
      </c>
      <c r="D3" s="1" t="s">
        <v>20</v>
      </c>
      <c r="E3" s="10" t="s">
        <v>21</v>
      </c>
      <c r="F3" s="11">
        <v>-1</v>
      </c>
      <c r="G3" s="12">
        <v>0.75</v>
      </c>
      <c r="H3" s="12">
        <v>0.01</v>
      </c>
      <c r="I3" s="12">
        <v>-1.4999999999999999E-2</v>
      </c>
      <c r="J3" s="12">
        <f xml:space="preserve"> IF(Table14[[#This Row],[Type]]="Symmetric", Table14[[#This Row],[Nom]]-Table14[[#This Row],[T1]], IF(OR(Table14[[#This Row],[Type]]="Deviation",Table14[[#This Row],[Type]]="Hole"), Table14[[#This Row],[Nom]]+MIN(Table14[[#This Row],[T1]],Table14[[#This Row],[T2]]), IF(Table14[[#This Row],[Type]]="Limits", MIN(Table14[[#This Row],[T1]],Table14[[#This Row],[T2]]), IF(Table14[[#This Row],[Type]]="Band", Table14[[#This Row],[Nom]] - Table14[[#This Row],[T1]]/2,IF(Table14[[#This Row],[Type]]="Shift",-ABS(Table14[[#This Row],[T1]]-Table14[[#This Row],[T2]])/2,IF(Table14[[#This Row],[Type]]="Basic",Table14[[#This Row],[Nom]],""))))))</f>
        <v>0.73499999999999999</v>
      </c>
      <c r="K3" s="12">
        <f xml:space="preserve"> IFERROR((Table14[[#This Row],[Upper]] + Table14[[#This Row],[Lower]]) / 2, "")</f>
        <v>0.74750000000000005</v>
      </c>
      <c r="L3" s="12">
        <f xml:space="preserve"> IF(Table14[[#This Row],[Type]]="Symmetric", Table14[[#This Row],[Nom]]+Table14[[#This Row],[T1]], IF(OR(Table14[[#This Row],[Type]]="Deviation",Table14[[#This Row],[Type]]="Hole"), Table14[[#This Row],[Nom]]+MAX(Table14[[#This Row],[T1]],Table14[[#This Row],[T2]]), IF(Table14[[#This Row],[Type]]="Limits", MAX(Table14[[#This Row],[T1]],Table14[[#This Row],[T2]]), IF(Table14[[#This Row],[Type]]="Band",Table14[[#This Row],[Nom]] + Table14[[#This Row],[T1]]/2,IF(Table14[[#This Row],[Type]]="Shift",ABS(Table14[[#This Row],[T1]]-Table14[[#This Row],[T2]])/2,IF(Table14[[#This Row],[Type]]="Basic",Table14[[#This Row],[Nom]],""))))))</f>
        <v>0.76</v>
      </c>
      <c r="M3" s="13">
        <f xml:space="preserve"> IFERROR(Table14[[#This Row],[a]] * Table14[[#This Row],[Center]], "")</f>
        <v>-0.74750000000000005</v>
      </c>
      <c r="N3" s="13">
        <f xml:space="preserve"> IFERROR(ABS(Table14[[#This Row],[Upper]] - Table14[[#This Row],[Lower]]) / 2 * ABS(Table14[[#This Row],[a]]), "")</f>
        <v>1.2500000000000011E-2</v>
      </c>
      <c r="O3" s="14">
        <f xml:space="preserve"> IFERROR(Table14[[#This Row],[Tol]]^2, "")</f>
        <v>1.5625000000000027E-4</v>
      </c>
      <c r="P3" s="15">
        <f xml:space="preserve"> IFERROR(Table14[[#This Row],[Tol]] / Table14[[#Totals],[Tol]], "")</f>
        <v>0.10416666666666696</v>
      </c>
      <c r="Q3" s="16"/>
    </row>
    <row r="4" spans="2:17" x14ac:dyDescent="0.2">
      <c r="B4" s="2">
        <v>2</v>
      </c>
      <c r="C4" s="1" t="s">
        <v>22</v>
      </c>
      <c r="D4" s="1" t="s">
        <v>20</v>
      </c>
      <c r="E4" s="10" t="s">
        <v>23</v>
      </c>
      <c r="F4" s="11">
        <v>1</v>
      </c>
      <c r="G4" s="12">
        <v>3.25</v>
      </c>
      <c r="H4" s="12">
        <v>5.0000000000000001E-3</v>
      </c>
      <c r="I4" s="12"/>
      <c r="J4" s="12">
        <f xml:space="preserve"> IF(Table14[[#This Row],[Type]]="Symmetric", Table14[[#This Row],[Nom]]-Table14[[#This Row],[T1]], IF(OR(Table14[[#This Row],[Type]]="Deviation",Table14[[#This Row],[Type]]="Hole"), Table14[[#This Row],[Nom]]+MIN(Table14[[#This Row],[T1]],Table14[[#This Row],[T2]]), IF(Table14[[#This Row],[Type]]="Limits", MIN(Table14[[#This Row],[T1]],Table14[[#This Row],[T2]]), IF(Table14[[#This Row],[Type]]="Band", Table14[[#This Row],[Nom]] - Table14[[#This Row],[T1]]/2,IF(Table14[[#This Row],[Type]]="Shift",-ABS(Table14[[#This Row],[T1]]-Table14[[#This Row],[T2]])/2,IF(Table14[[#This Row],[Type]]="Basic",Table14[[#This Row],[Nom]],""))))))</f>
        <v>3.2475000000000001</v>
      </c>
      <c r="K4" s="12">
        <f xml:space="preserve"> IFERROR((Table14[[#This Row],[Upper]] + Table14[[#This Row],[Lower]]) / 2, "")</f>
        <v>3.25</v>
      </c>
      <c r="L4" s="12">
        <f xml:space="preserve"> IF(Table14[[#This Row],[Type]]="Symmetric", Table14[[#This Row],[Nom]]+Table14[[#This Row],[T1]], IF(OR(Table14[[#This Row],[Type]]="Deviation",Table14[[#This Row],[Type]]="Hole"), Table14[[#This Row],[Nom]]+MAX(Table14[[#This Row],[T1]],Table14[[#This Row],[T2]]), IF(Table14[[#This Row],[Type]]="Limits", MAX(Table14[[#This Row],[T1]],Table14[[#This Row],[T2]]), IF(Table14[[#This Row],[Type]]="Band",Table14[[#This Row],[Nom]] + Table14[[#This Row],[T1]]/2,IF(Table14[[#This Row],[Type]]="Shift",ABS(Table14[[#This Row],[T1]]-Table14[[#This Row],[T2]])/2,IF(Table14[[#This Row],[Type]]="Basic",Table14[[#This Row],[Nom]],""))))))</f>
        <v>3.2524999999999999</v>
      </c>
      <c r="M4" s="13">
        <f xml:space="preserve"> IFERROR(Table14[[#This Row],[a]] * Table14[[#This Row],[Center]], "")</f>
        <v>3.25</v>
      </c>
      <c r="N4" s="13">
        <f xml:space="preserve"> IFERROR(ABS(Table14[[#This Row],[Upper]] - Table14[[#This Row],[Lower]]) / 2 * ABS(Table14[[#This Row],[a]]), "")</f>
        <v>2.4999999999999467E-3</v>
      </c>
      <c r="O4" s="14">
        <f xml:space="preserve"> IFERROR(Table14[[#This Row],[Tol]]^2, "")</f>
        <v>6.2499999999997335E-6</v>
      </c>
      <c r="P4" s="15">
        <f xml:space="preserve"> IFERROR(Table14[[#This Row],[Tol]] / Table14[[#Totals],[Tol]], "")</f>
        <v>2.083333333333293E-2</v>
      </c>
      <c r="Q4" s="16" t="s">
        <v>24</v>
      </c>
    </row>
    <row r="5" spans="2:17" x14ac:dyDescent="0.2">
      <c r="B5" s="2">
        <v>3</v>
      </c>
      <c r="C5" s="1" t="s">
        <v>25</v>
      </c>
      <c r="D5" s="1" t="s">
        <v>26</v>
      </c>
      <c r="E5" s="10" t="s">
        <v>11</v>
      </c>
      <c r="F5" s="11">
        <v>1</v>
      </c>
      <c r="G5" s="12"/>
      <c r="H5" s="12">
        <v>0.61499999999999999</v>
      </c>
      <c r="I5" s="12">
        <v>0.76</v>
      </c>
      <c r="J5" s="12">
        <f xml:space="preserve"> IF(Table14[[#This Row],[Type]]="Symmetric", Table14[[#This Row],[Nom]]-Table14[[#This Row],[T1]], IF(OR(Table14[[#This Row],[Type]]="Deviation",Table14[[#This Row],[Type]]="Hole"), Table14[[#This Row],[Nom]]+MIN(Table14[[#This Row],[T1]],Table14[[#This Row],[T2]]), IF(Table14[[#This Row],[Type]]="Limits", MIN(Table14[[#This Row],[T1]],Table14[[#This Row],[T2]]), IF(Table14[[#This Row],[Type]]="Band", Table14[[#This Row],[Nom]] - Table14[[#This Row],[T1]]/2,IF(Table14[[#This Row],[Type]]="Shift",-ABS(Table14[[#This Row],[T1]]-Table14[[#This Row],[T2]])/2,IF(Table14[[#This Row],[Type]]="Basic",Table14[[#This Row],[Nom]],""))))))</f>
        <v>-7.2500000000000009E-2</v>
      </c>
      <c r="K5" s="12">
        <f xml:space="preserve"> IFERROR((Table14[[#This Row],[Upper]] + Table14[[#This Row],[Lower]]) / 2, "")</f>
        <v>0</v>
      </c>
      <c r="L5" s="12">
        <f xml:space="preserve"> IF(Table14[[#This Row],[Type]]="Symmetric", Table14[[#This Row],[Nom]]+Table14[[#This Row],[T1]], IF(OR(Table14[[#This Row],[Type]]="Deviation",Table14[[#This Row],[Type]]="Hole"), Table14[[#This Row],[Nom]]+MAX(Table14[[#This Row],[T1]],Table14[[#This Row],[T2]]), IF(Table14[[#This Row],[Type]]="Limits", MAX(Table14[[#This Row],[T1]],Table14[[#This Row],[T2]]), IF(Table14[[#This Row],[Type]]="Band",Table14[[#This Row],[Nom]] + Table14[[#This Row],[T1]]/2,IF(Table14[[#This Row],[Type]]="Shift",ABS(Table14[[#This Row],[T1]]-Table14[[#This Row],[T2]])/2,IF(Table14[[#This Row],[Type]]="Basic",Table14[[#This Row],[Nom]],""))))))</f>
        <v>7.2500000000000009E-2</v>
      </c>
      <c r="M5" s="13">
        <f xml:space="preserve"> IFERROR(Table14[[#This Row],[a]] * Table14[[#This Row],[Center]], "")</f>
        <v>0</v>
      </c>
      <c r="N5" s="13">
        <f xml:space="preserve"> IFERROR(ABS(Table14[[#This Row],[Upper]] - Table14[[#This Row],[Lower]]) / 2 * ABS(Table14[[#This Row],[a]]), "")</f>
        <v>7.2500000000000009E-2</v>
      </c>
      <c r="O5" s="14">
        <f xml:space="preserve"> IFERROR(Table14[[#This Row],[Tol]]^2, "")</f>
        <v>5.2562500000000014E-3</v>
      </c>
      <c r="P5" s="15">
        <f xml:space="preserve"> IFERROR(Table14[[#This Row],[Tol]] / Table14[[#Totals],[Tol]], "")</f>
        <v>0.60416666666666785</v>
      </c>
      <c r="Q5" s="16" t="s">
        <v>27</v>
      </c>
    </row>
    <row r="6" spans="2:17" x14ac:dyDescent="0.2">
      <c r="B6" s="2">
        <v>4</v>
      </c>
      <c r="C6" s="1" t="s">
        <v>28</v>
      </c>
      <c r="D6" s="1" t="s">
        <v>29</v>
      </c>
      <c r="E6" s="10" t="s">
        <v>30</v>
      </c>
      <c r="F6" s="11">
        <v>-1</v>
      </c>
      <c r="G6" s="12">
        <v>1.75</v>
      </c>
      <c r="H6" s="12">
        <v>1.4999999999999999E-2</v>
      </c>
      <c r="I6" s="12"/>
      <c r="J6" s="12">
        <f xml:space="preserve"> IF(Table14[[#This Row],[Type]]="Symmetric", Table14[[#This Row],[Nom]]-Table14[[#This Row],[T1]], IF(OR(Table14[[#This Row],[Type]]="Deviation",Table14[[#This Row],[Type]]="Hole"), Table14[[#This Row],[Nom]]+MIN(Table14[[#This Row],[T1]],Table14[[#This Row],[T2]]), IF(Table14[[#This Row],[Type]]="Limits", MIN(Table14[[#This Row],[T1]],Table14[[#This Row],[T2]]), IF(Table14[[#This Row],[Type]]="Band", Table14[[#This Row],[Nom]] - Table14[[#This Row],[T1]]/2,IF(Table14[[#This Row],[Type]]="Shift",-ABS(Table14[[#This Row],[T1]]-Table14[[#This Row],[T2]])/2,IF(Table14[[#This Row],[Type]]="Basic",Table14[[#This Row],[Nom]],""))))))</f>
        <v>1.7350000000000001</v>
      </c>
      <c r="K6" s="12">
        <f xml:space="preserve"> IFERROR((Table14[[#This Row],[Upper]] + Table14[[#This Row],[Lower]]) / 2, "")</f>
        <v>1.75</v>
      </c>
      <c r="L6" s="12">
        <f xml:space="preserve"> IF(Table14[[#This Row],[Type]]="Symmetric", Table14[[#This Row],[Nom]]+Table14[[#This Row],[T1]], IF(OR(Table14[[#This Row],[Type]]="Deviation",Table14[[#This Row],[Type]]="Hole"), Table14[[#This Row],[Nom]]+MAX(Table14[[#This Row],[T1]],Table14[[#This Row],[T2]]), IF(Table14[[#This Row],[Type]]="Limits", MAX(Table14[[#This Row],[T1]],Table14[[#This Row],[T2]]), IF(Table14[[#This Row],[Type]]="Band",Table14[[#This Row],[Nom]] + Table14[[#This Row],[T1]]/2,IF(Table14[[#This Row],[Type]]="Shift",ABS(Table14[[#This Row],[T1]]-Table14[[#This Row],[T2]])/2,IF(Table14[[#This Row],[Type]]="Basic",Table14[[#This Row],[Nom]],""))))))</f>
        <v>1.7649999999999999</v>
      </c>
      <c r="M6" s="13">
        <f xml:space="preserve"> IFERROR(Table14[[#This Row],[a]] * Table14[[#This Row],[Center]], "")</f>
        <v>-1.75</v>
      </c>
      <c r="N6" s="13">
        <f xml:space="preserve"> IFERROR(ABS(Table14[[#This Row],[Upper]] - Table14[[#This Row],[Lower]]) / 2 * ABS(Table14[[#This Row],[a]]), "")</f>
        <v>1.4999999999999902E-2</v>
      </c>
      <c r="O6" s="14">
        <f xml:space="preserve"> IFERROR(Table14[[#This Row],[Tol]]^2, "")</f>
        <v>2.2499999999999707E-4</v>
      </c>
      <c r="P6" s="15">
        <f xml:space="preserve"> IFERROR(Table14[[#This Row],[Tol]] / Table14[[#Totals],[Tol]], "")</f>
        <v>0.12499999999999942</v>
      </c>
      <c r="Q6" s="16"/>
    </row>
    <row r="7" spans="2:17" x14ac:dyDescent="0.2">
      <c r="B7" s="2">
        <v>5</v>
      </c>
      <c r="C7" s="1" t="s">
        <v>31</v>
      </c>
      <c r="D7" s="1" t="s">
        <v>29</v>
      </c>
      <c r="E7" s="10" t="s">
        <v>30</v>
      </c>
      <c r="F7" s="11">
        <v>1</v>
      </c>
      <c r="G7" s="12">
        <v>0.75</v>
      </c>
      <c r="H7" s="12">
        <v>5.0000000000000001E-3</v>
      </c>
      <c r="I7" s="12"/>
      <c r="J7" s="12">
        <f xml:space="preserve"> IF(Table14[[#This Row],[Type]]="Symmetric", Table14[[#This Row],[Nom]]-Table14[[#This Row],[T1]], IF(OR(Table14[[#This Row],[Type]]="Deviation",Table14[[#This Row],[Type]]="Hole"), Table14[[#This Row],[Nom]]+MIN(Table14[[#This Row],[T1]],Table14[[#This Row],[T2]]), IF(Table14[[#This Row],[Type]]="Limits", MIN(Table14[[#This Row],[T1]],Table14[[#This Row],[T2]]), IF(Table14[[#This Row],[Type]]="Band", Table14[[#This Row],[Nom]] - Table14[[#This Row],[T1]]/2,IF(Table14[[#This Row],[Type]]="Shift",-ABS(Table14[[#This Row],[T1]]-Table14[[#This Row],[T2]])/2,IF(Table14[[#This Row],[Type]]="Basic",Table14[[#This Row],[Nom]],""))))))</f>
        <v>0.745</v>
      </c>
      <c r="K7" s="12">
        <f xml:space="preserve"> IFERROR((Table14[[#This Row],[Upper]] + Table14[[#This Row],[Lower]]) / 2, "")</f>
        <v>0.75</v>
      </c>
      <c r="L7" s="12">
        <f xml:space="preserve"> IF(Table14[[#This Row],[Type]]="Symmetric", Table14[[#This Row],[Nom]]+Table14[[#This Row],[T1]], IF(OR(Table14[[#This Row],[Type]]="Deviation",Table14[[#This Row],[Type]]="Hole"), Table14[[#This Row],[Nom]]+MAX(Table14[[#This Row],[T1]],Table14[[#This Row],[T2]]), IF(Table14[[#This Row],[Type]]="Limits", MAX(Table14[[#This Row],[T1]],Table14[[#This Row],[T2]]), IF(Table14[[#This Row],[Type]]="Band",Table14[[#This Row],[Nom]] + Table14[[#This Row],[T1]]/2,IF(Table14[[#This Row],[Type]]="Shift",ABS(Table14[[#This Row],[T1]]-Table14[[#This Row],[T2]])/2,IF(Table14[[#This Row],[Type]]="Basic",Table14[[#This Row],[Nom]],""))))))</f>
        <v>0.755</v>
      </c>
      <c r="M7" s="13">
        <f xml:space="preserve"> IFERROR(Table14[[#This Row],[a]] * Table14[[#This Row],[Center]], "")</f>
        <v>0.75</v>
      </c>
      <c r="N7" s="13">
        <f xml:space="preserve"> IFERROR(ABS(Table14[[#This Row],[Upper]] - Table14[[#This Row],[Lower]]) / 2 * ABS(Table14[[#This Row],[a]]), "")</f>
        <v>5.0000000000000044E-3</v>
      </c>
      <c r="O7" s="14">
        <f xml:space="preserve"> IFERROR(Table14[[#This Row],[Tol]]^2, "")</f>
        <v>2.5000000000000045E-5</v>
      </c>
      <c r="P7" s="15">
        <f xml:space="preserve"> IFERROR(Table14[[#This Row],[Tol]] / Table14[[#Totals],[Tol]], "")</f>
        <v>4.1666666666666782E-2</v>
      </c>
      <c r="Q7" s="16"/>
    </row>
    <row r="8" spans="2:17" x14ac:dyDescent="0.2">
      <c r="B8" s="2">
        <v>6</v>
      </c>
      <c r="C8" s="1" t="s">
        <v>32</v>
      </c>
      <c r="D8" s="1" t="s">
        <v>33</v>
      </c>
      <c r="E8" s="10" t="s">
        <v>34</v>
      </c>
      <c r="F8" s="11">
        <v>1</v>
      </c>
      <c r="G8" s="12"/>
      <c r="H8" s="12">
        <v>0.12</v>
      </c>
      <c r="I8" s="12">
        <v>0.13500000000000001</v>
      </c>
      <c r="J8" s="12">
        <f xml:space="preserve"> IF(Table14[[#This Row],[Type]]="Symmetric", Table14[[#This Row],[Nom]]-Table14[[#This Row],[T1]], IF(OR(Table14[[#This Row],[Type]]="Deviation",Table14[[#This Row],[Type]]="Hole"), Table14[[#This Row],[Nom]]+MIN(Table14[[#This Row],[T1]],Table14[[#This Row],[T2]]), IF(Table14[[#This Row],[Type]]="Limits", MIN(Table14[[#This Row],[T1]],Table14[[#This Row],[T2]]), IF(Table14[[#This Row],[Type]]="Band", Table14[[#This Row],[Nom]] - Table14[[#This Row],[T1]]/2,IF(Table14[[#This Row],[Type]]="Shift",-ABS(Table14[[#This Row],[T1]]-Table14[[#This Row],[T2]])/2,IF(Table14[[#This Row],[Type]]="Basic",Table14[[#This Row],[Nom]],""))))))</f>
        <v>0.12</v>
      </c>
      <c r="K8" s="12">
        <f xml:space="preserve"> IFERROR((Table14[[#This Row],[Upper]] + Table14[[#This Row],[Lower]]) / 2, "")</f>
        <v>0.1275</v>
      </c>
      <c r="L8" s="12">
        <f xml:space="preserve"> IF(Table14[[#This Row],[Type]]="Symmetric", Table14[[#This Row],[Nom]]+Table14[[#This Row],[T1]], IF(OR(Table14[[#This Row],[Type]]="Deviation",Table14[[#This Row],[Type]]="Hole"), Table14[[#This Row],[Nom]]+MAX(Table14[[#This Row],[T1]],Table14[[#This Row],[T2]]), IF(Table14[[#This Row],[Type]]="Limits", MAX(Table14[[#This Row],[T1]],Table14[[#This Row],[T2]]), IF(Table14[[#This Row],[Type]]="Band",Table14[[#This Row],[Nom]] + Table14[[#This Row],[T1]]/2,IF(Table14[[#This Row],[Type]]="Shift",ABS(Table14[[#This Row],[T1]]-Table14[[#This Row],[T2]])/2,IF(Table14[[#This Row],[Type]]="Basic",Table14[[#This Row],[Nom]],""))))))</f>
        <v>0.13500000000000001</v>
      </c>
      <c r="M8" s="13">
        <f xml:space="preserve"> IFERROR(Table14[[#This Row],[a]] * Table14[[#This Row],[Center]], "")</f>
        <v>0.1275</v>
      </c>
      <c r="N8" s="13">
        <f xml:space="preserve"> IFERROR(ABS(Table14[[#This Row],[Upper]] - Table14[[#This Row],[Lower]]) / 2 * ABS(Table14[[#This Row],[a]]), "")</f>
        <v>7.5000000000000067E-3</v>
      </c>
      <c r="O8" s="14">
        <f xml:space="preserve"> IFERROR(Table14[[#This Row],[Tol]]^2, "")</f>
        <v>5.62500000000001E-5</v>
      </c>
      <c r="P8" s="15">
        <f xml:space="preserve"> IFERROR(Table14[[#This Row],[Tol]] / Table14[[#Totals],[Tol]], "")</f>
        <v>6.250000000000018E-2</v>
      </c>
      <c r="Q8" s="16"/>
    </row>
    <row r="9" spans="2:17" x14ac:dyDescent="0.2">
      <c r="B9" s="2">
        <v>7</v>
      </c>
      <c r="C9" s="1" t="s">
        <v>35</v>
      </c>
      <c r="D9" s="1" t="s">
        <v>36</v>
      </c>
      <c r="E9" s="10" t="s">
        <v>30</v>
      </c>
      <c r="F9" s="11">
        <v>-1</v>
      </c>
      <c r="G9" s="12">
        <v>1.25</v>
      </c>
      <c r="H9" s="12">
        <v>5.0000000000000001E-3</v>
      </c>
      <c r="I9" s="12"/>
      <c r="J9" s="12">
        <f xml:space="preserve"> IF(Table14[[#This Row],[Type]]="Symmetric", Table14[[#This Row],[Nom]]-Table14[[#This Row],[T1]], IF(OR(Table14[[#This Row],[Type]]="Deviation",Table14[[#This Row],[Type]]="Hole"), Table14[[#This Row],[Nom]]+MIN(Table14[[#This Row],[T1]],Table14[[#This Row],[T2]]), IF(Table14[[#This Row],[Type]]="Limits", MIN(Table14[[#This Row],[T1]],Table14[[#This Row],[T2]]), IF(Table14[[#This Row],[Type]]="Band", Table14[[#This Row],[Nom]] - Table14[[#This Row],[T1]]/2,IF(Table14[[#This Row],[Type]]="Shift",-ABS(Table14[[#This Row],[T1]]-Table14[[#This Row],[T2]])/2,IF(Table14[[#This Row],[Type]]="Basic",Table14[[#This Row],[Nom]],""))))))</f>
        <v>1.2450000000000001</v>
      </c>
      <c r="K9" s="12">
        <f xml:space="preserve"> IFERROR((Table14[[#This Row],[Upper]] + Table14[[#This Row],[Lower]]) / 2, "")</f>
        <v>1.25</v>
      </c>
      <c r="L9" s="12">
        <f xml:space="preserve"> IF(Table14[[#This Row],[Type]]="Symmetric", Table14[[#This Row],[Nom]]+Table14[[#This Row],[T1]], IF(OR(Table14[[#This Row],[Type]]="Deviation",Table14[[#This Row],[Type]]="Hole"), Table14[[#This Row],[Nom]]+MAX(Table14[[#This Row],[T1]],Table14[[#This Row],[T2]]), IF(Table14[[#This Row],[Type]]="Limits", MAX(Table14[[#This Row],[T1]],Table14[[#This Row],[T2]]), IF(Table14[[#This Row],[Type]]="Band",Table14[[#This Row],[Nom]] + Table14[[#This Row],[T1]]/2,IF(Table14[[#This Row],[Type]]="Shift",ABS(Table14[[#This Row],[T1]]-Table14[[#This Row],[T2]])/2,IF(Table14[[#This Row],[Type]]="Basic",Table14[[#This Row],[Nom]],""))))))</f>
        <v>1.2549999999999999</v>
      </c>
      <c r="M9" s="13">
        <f xml:space="preserve"> IFERROR(Table14[[#This Row],[a]] * Table14[[#This Row],[Center]], "")</f>
        <v>-1.25</v>
      </c>
      <c r="N9" s="13">
        <f xml:space="preserve"> IFERROR(ABS(Table14[[#This Row],[Upper]] - Table14[[#This Row],[Lower]]) / 2 * ABS(Table14[[#This Row],[a]]), "")</f>
        <v>4.9999999999998934E-3</v>
      </c>
      <c r="O9" s="14">
        <f xml:space="preserve"> IFERROR(Table14[[#This Row],[Tol]]^2, "")</f>
        <v>2.4999999999998934E-5</v>
      </c>
      <c r="P9" s="15">
        <f xml:space="preserve"> IFERROR(Table14[[#This Row],[Tol]] / Table14[[#Totals],[Tol]], "")</f>
        <v>4.1666666666665859E-2</v>
      </c>
      <c r="Q9" s="16"/>
    </row>
    <row r="10" spans="2:17" x14ac:dyDescent="0.2">
      <c r="B10" s="2"/>
      <c r="G10" s="2"/>
      <c r="H10" s="2"/>
      <c r="I10" s="2"/>
      <c r="J10" s="2"/>
      <c r="K10" s="2"/>
      <c r="L10" s="2"/>
      <c r="M10" s="13">
        <f>SUBTOTAL(109,Table14[Shift])</f>
        <v>0.37999999999999989</v>
      </c>
      <c r="N10" s="13">
        <f>SUBTOTAL(109,Table14[Tol])</f>
        <v>0.11999999999999977</v>
      </c>
      <c r="O10" s="14">
        <f>SUBTOTAL(109,Table14[Tol^2])</f>
        <v>5.7499999999999973E-3</v>
      </c>
      <c r="P10" s="17">
        <f>SUBTOTAL(109,Table14[%])</f>
        <v>1</v>
      </c>
    </row>
    <row r="12" spans="2:17" x14ac:dyDescent="0.2">
      <c r="B12" s="18" t="s">
        <v>37</v>
      </c>
    </row>
    <row r="13" spans="2:17" x14ac:dyDescent="0.2">
      <c r="J13" s="19" t="s">
        <v>8</v>
      </c>
      <c r="K13" s="19" t="s">
        <v>9</v>
      </c>
      <c r="L13" s="19" t="s">
        <v>10</v>
      </c>
    </row>
    <row r="14" spans="2:17" x14ac:dyDescent="0.2">
      <c r="I14" s="20" t="s">
        <v>16</v>
      </c>
      <c r="J14" s="21">
        <f xml:space="preserve"> Table14[[#Totals],[Shift]] - Table14[[#Totals],[Tol]]</f>
        <v>0.26000000000000012</v>
      </c>
      <c r="K14" s="31">
        <f>Table14[[#Totals],[Shift]]</f>
        <v>0.37999999999999989</v>
      </c>
      <c r="L14" s="21">
        <f xml:space="preserve"> Table14[[#Totals],[Shift]] + Table14[[#Totals],[Tol]]</f>
        <v>0.49999999999999967</v>
      </c>
    </row>
    <row r="15" spans="2:17" x14ac:dyDescent="0.2">
      <c r="I15" s="20" t="s">
        <v>17</v>
      </c>
      <c r="J15" s="21">
        <f xml:space="preserve"> Table14[[#Totals],[Shift]] - SQRT(Table14[[#Totals],[Tol^2]])</f>
        <v>0.30417124555948438</v>
      </c>
      <c r="K15" s="31"/>
      <c r="L15" s="21">
        <f xml:space="preserve"> Table14[[#Totals],[Shift]] + SQRT(Table14[[#Totals],[Tol^2]])</f>
        <v>0.4558287544405154</v>
      </c>
      <c r="M15" s="22"/>
    </row>
    <row r="16" spans="2:17" x14ac:dyDescent="0.2">
      <c r="I16" s="20" t="s">
        <v>18</v>
      </c>
      <c r="J16" s="21">
        <f xml:space="preserve"> Table14[[#Totals],[Shift]] - 1.5 * SQRT(Table14[[#Totals],[Tol^2]])</f>
        <v>0.26625686833922668</v>
      </c>
      <c r="K16" s="31"/>
      <c r="L16" s="21">
        <f xml:space="preserve"> Table14[[#Totals],[Shift]] + 1.5 * SQRT(Table14[[#Totals],[Tol^2]])</f>
        <v>0.4937431316607731</v>
      </c>
    </row>
    <row r="18" spans="9:11" x14ac:dyDescent="0.2">
      <c r="I18" s="22"/>
      <c r="J18" s="23"/>
      <c r="K18" s="23"/>
    </row>
    <row r="19" spans="9:11" x14ac:dyDescent="0.2">
      <c r="J19" s="24"/>
      <c r="K19" s="25"/>
    </row>
    <row r="20" spans="9:11" x14ac:dyDescent="0.2">
      <c r="J20" s="24"/>
      <c r="K20" s="25"/>
    </row>
    <row r="21" spans="9:11" x14ac:dyDescent="0.2">
      <c r="J21" s="24"/>
      <c r="K21" s="25"/>
    </row>
    <row r="22" spans="9:11" x14ac:dyDescent="0.2">
      <c r="J22" s="24"/>
      <c r="K22" s="25"/>
    </row>
    <row r="23" spans="9:11" x14ac:dyDescent="0.2">
      <c r="J23" s="24"/>
      <c r="K23" s="25"/>
    </row>
  </sheetData>
  <mergeCells count="1">
    <mergeCell ref="K14:K16"/>
  </mergeCells>
  <conditionalFormatting sqref="G3:G9">
    <cfRule type="expression" dxfId="6" priority="5">
      <formula>OR(E3="Limits", E3="Shift")</formula>
    </cfRule>
    <cfRule type="expression" dxfId="5" priority="2">
      <formula>OR(E3="Symmetric", E3="Deviation", E3="Band", E3="Basic")</formula>
    </cfRule>
  </conditionalFormatting>
  <conditionalFormatting sqref="H3:H9">
    <cfRule type="expression" dxfId="4" priority="4">
      <formula>OR(E3="Symmetric", E3="Deviation", E3="Band", E3="Limits", E3="Shift")</formula>
    </cfRule>
    <cfRule type="expression" dxfId="3" priority="1">
      <formula>OR(E3="Basic")</formula>
    </cfRule>
  </conditionalFormatting>
  <conditionalFormatting sqref="I3:I9">
    <cfRule type="expression" dxfId="2" priority="3">
      <formula>OR(E3="Deviation", E3="Limits", E3="Shift")</formula>
    </cfRule>
    <cfRule type="expression" dxfId="1" priority="6">
      <formula>OR(E3="Symmetric",E3="Band", E3="Basic")</formula>
    </cfRule>
  </conditionalFormatting>
  <conditionalFormatting sqref="J14:L14 J15:J16 L15:L16">
    <cfRule type="cellIs" dxfId="0" priority="7" operator="lessThan">
      <formula>0</formula>
    </cfRule>
  </conditionalFormatting>
  <dataValidations count="1">
    <dataValidation type="list" allowBlank="1" showInputMessage="1" showErrorMessage="1" sqref="E3:E9" xr:uid="{6A3C150C-AA02-4BC8-BD20-F8B75BBF87F1}">
      <formula1>"Symmetric,Deviation,Limits,Band,Shift,Basic"</formula1>
    </dataValidation>
  </dataValidations>
  <hyperlinks>
    <hyperlink ref="B12" r:id="rId1" xr:uid="{FE3FA86E-FCA0-421A-A26B-10FDF9D60946}"/>
  </hyperlinks>
  <pageMargins left="0.7" right="0.7" top="0.75" bottom="0.75" header="0.3" footer="0.3"/>
  <drawing r:id="rId2"/>
  <legacyDrawing r:id="rId3"/>
  <tableParts count="1">
    <tablePart r:id="rId4"/>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4662C7-E07B-4BDC-B228-EEBDA0FC4D64}">
  <dimension ref="B1:B8"/>
  <sheetViews>
    <sheetView showGridLines="0" tabSelected="1" workbookViewId="0">
      <selection activeCell="F25" sqref="F25"/>
    </sheetView>
  </sheetViews>
  <sheetFormatPr baseColWidth="10" defaultColWidth="8.6640625" defaultRowHeight="15" x14ac:dyDescent="0.2"/>
  <cols>
    <col min="1" max="1" width="1.33203125" style="1" customWidth="1"/>
    <col min="2" max="16384" width="8.6640625" style="1"/>
  </cols>
  <sheetData>
    <row r="1" spans="2:2" ht="54" customHeight="1" x14ac:dyDescent="0.2"/>
    <row r="2" spans="2:2" ht="16" x14ac:dyDescent="0.2">
      <c r="B2" s="26" t="s">
        <v>42</v>
      </c>
    </row>
    <row r="3" spans="2:2" ht="16" x14ac:dyDescent="0.2">
      <c r="B3" s="27" t="s">
        <v>39</v>
      </c>
    </row>
    <row r="4" spans="2:2" ht="16" x14ac:dyDescent="0.2">
      <c r="B4" s="27" t="s">
        <v>40</v>
      </c>
    </row>
    <row r="5" spans="2:2" ht="16" x14ac:dyDescent="0.2">
      <c r="B5" s="28" t="s">
        <v>38</v>
      </c>
    </row>
    <row r="6" spans="2:2" x14ac:dyDescent="0.2">
      <c r="B6" s="30" t="s">
        <v>41</v>
      </c>
    </row>
    <row r="7" spans="2:2" ht="16" x14ac:dyDescent="0.2">
      <c r="B7" s="28"/>
    </row>
    <row r="8" spans="2:2" ht="16" x14ac:dyDescent="0.2">
      <c r="B8" s="27"/>
    </row>
  </sheetData>
  <hyperlinks>
    <hyperlink ref="B5" r:id="rId1" xr:uid="{7CFD8E39-B143-4758-92CC-F7C1CDB5952F}"/>
    <hyperlink ref="B6" r:id="rId2" xr:uid="{7F6EEFB2-2809-D44D-9DB7-DA2E997FA333}"/>
  </hyperlinks>
  <pageMargins left="0.7" right="0.7" top="0.75" bottom="0.75" header="0.3" footer="0.3"/>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19BF5E-9087-41C3-AA3A-37D81066D0ED}">
  <dimension ref="A1:A28"/>
  <sheetViews>
    <sheetView showGridLines="0" workbookViewId="0">
      <selection activeCell="F14" sqref="F14"/>
    </sheetView>
  </sheetViews>
  <sheetFormatPr baseColWidth="10" defaultColWidth="8.83203125" defaultRowHeight="15" x14ac:dyDescent="0.2"/>
  <cols>
    <col min="1" max="1" width="113.1640625" customWidth="1"/>
  </cols>
  <sheetData>
    <row r="1" spans="1:1" x14ac:dyDescent="0.2">
      <c r="A1" s="29"/>
    </row>
    <row r="2" spans="1:1" x14ac:dyDescent="0.2">
      <c r="A2" s="29"/>
    </row>
    <row r="3" spans="1:1" x14ac:dyDescent="0.2">
      <c r="A3" s="29"/>
    </row>
    <row r="4" spans="1:1" x14ac:dyDescent="0.2">
      <c r="A4" s="29"/>
    </row>
    <row r="5" spans="1:1" x14ac:dyDescent="0.2">
      <c r="A5" s="29"/>
    </row>
    <row r="6" spans="1:1" x14ac:dyDescent="0.2">
      <c r="A6" s="29"/>
    </row>
    <row r="7" spans="1:1" x14ac:dyDescent="0.2">
      <c r="A7" s="29"/>
    </row>
    <row r="8" spans="1:1" x14ac:dyDescent="0.2">
      <c r="A8" s="29"/>
    </row>
    <row r="9" spans="1:1" x14ac:dyDescent="0.2">
      <c r="A9" s="29"/>
    </row>
    <row r="10" spans="1:1" x14ac:dyDescent="0.2">
      <c r="A10" s="29"/>
    </row>
    <row r="11" spans="1:1" x14ac:dyDescent="0.2">
      <c r="A11" s="29"/>
    </row>
    <row r="12" spans="1:1" x14ac:dyDescent="0.2">
      <c r="A12" s="29"/>
    </row>
    <row r="13" spans="1:1" x14ac:dyDescent="0.2">
      <c r="A13" s="29"/>
    </row>
    <row r="14" spans="1:1" x14ac:dyDescent="0.2">
      <c r="A14" s="29"/>
    </row>
    <row r="15" spans="1:1" x14ac:dyDescent="0.2">
      <c r="A15" s="29"/>
    </row>
    <row r="16" spans="1:1" x14ac:dyDescent="0.2">
      <c r="A16" s="29"/>
    </row>
    <row r="17" spans="1:1" x14ac:dyDescent="0.2">
      <c r="A17" s="29"/>
    </row>
    <row r="18" spans="1:1" x14ac:dyDescent="0.2">
      <c r="A18" s="29"/>
    </row>
    <row r="19" spans="1:1" x14ac:dyDescent="0.2">
      <c r="A19" s="29"/>
    </row>
    <row r="20" spans="1:1" x14ac:dyDescent="0.2">
      <c r="A20" s="29"/>
    </row>
    <row r="21" spans="1:1" x14ac:dyDescent="0.2">
      <c r="A21" s="29"/>
    </row>
    <row r="22" spans="1:1" x14ac:dyDescent="0.2">
      <c r="A22" s="29"/>
    </row>
    <row r="23" spans="1:1" x14ac:dyDescent="0.2">
      <c r="A23" s="29"/>
    </row>
    <row r="24" spans="1:1" x14ac:dyDescent="0.2">
      <c r="A24" s="29"/>
    </row>
    <row r="25" spans="1:1" x14ac:dyDescent="0.2">
      <c r="A25" s="29"/>
    </row>
    <row r="26" spans="1:1" x14ac:dyDescent="0.2">
      <c r="A26" s="29"/>
    </row>
    <row r="27" spans="1:1" x14ac:dyDescent="0.2">
      <c r="A27" s="29"/>
    </row>
    <row r="28" spans="1:1" x14ac:dyDescent="0.2">
      <c r="A28" s="29"/>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4</vt:i4>
      </vt:variant>
    </vt:vector>
  </HeadingPairs>
  <TitlesOfParts>
    <vt:vector size="4" baseType="lpstr">
      <vt:lpstr>DUPLICATE THIS</vt:lpstr>
      <vt:lpstr>EXAMPLE</vt:lpstr>
      <vt:lpstr>ABOUT</vt:lpstr>
      <vt:lpstr>LICENSE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Christian Petty</dc:creator>
  <cp:keywords/>
  <dc:description/>
  <cp:lastModifiedBy>Christian Petty</cp:lastModifiedBy>
  <cp:revision/>
  <dcterms:created xsi:type="dcterms:W3CDTF">2022-05-13T16:55:21Z</dcterms:created>
  <dcterms:modified xsi:type="dcterms:W3CDTF">2023-11-02T14:55:00Z</dcterms:modified>
  <cp:category/>
  <cp:contentStatus/>
</cp:coreProperties>
</file>